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to economico" sheetId="1" r:id="rId1"/>
  </sheets>
  <definedNames>
    <definedName name="Excel_BuiltIn_Print_Area" localSheetId="0">"$#REF!.$D$1:$F$689"</definedName>
  </definedNames>
  <calcPr fullCalcOnLoad="1"/>
</workbook>
</file>

<file path=xl/sharedStrings.xml><?xml version="1.0" encoding="utf-8"?>
<sst xmlns="http://schemas.openxmlformats.org/spreadsheetml/2006/main" count="528" uniqueCount="518">
  <si>
    <t>CONTO ECONOMICO</t>
  </si>
  <si>
    <t>Consuntivo 2018 (A)</t>
  </si>
  <si>
    <t>Consuntivo 2017 (B)</t>
  </si>
  <si>
    <t>Diff A-B</t>
  </si>
  <si>
    <t>var.cons.</t>
  </si>
  <si>
    <t>var.budget</t>
  </si>
  <si>
    <t>3.A VALORE DELLA PRODUZIONE</t>
  </si>
  <si>
    <t>3.A.01 Ricavi delle vendite e delle prestazioni</t>
  </si>
  <si>
    <t>Ricavi da attività istituzionale</t>
  </si>
  <si>
    <t>04.01.01.01.01</t>
  </si>
  <si>
    <t>Prestazioni socio-assistenziali</t>
  </si>
  <si>
    <t>04.01.01.01.02</t>
  </si>
  <si>
    <t>Documentazione e biblioteca</t>
  </si>
  <si>
    <t>04.01.01.01.99</t>
  </si>
  <si>
    <t>Ricerca e monitoraggio</t>
  </si>
  <si>
    <t>Formazione</t>
  </si>
  <si>
    <t>04.01.01.02.01</t>
  </si>
  <si>
    <t>Informazione e promozione</t>
  </si>
  <si>
    <t>04.01.01.02.02</t>
  </si>
  <si>
    <t>Editoria e web</t>
  </si>
  <si>
    <t>04.01.01.02.03</t>
  </si>
  <si>
    <t>Media education</t>
  </si>
  <si>
    <t>04.01.01.02.99</t>
  </si>
  <si>
    <t>Progetti europei e di cooperazione internazionale</t>
  </si>
  <si>
    <t>Contributi per attività culturali</t>
  </si>
  <si>
    <t>04.01.01.03.01</t>
  </si>
  <si>
    <t>Locazioni</t>
  </si>
  <si>
    <t>04.01.01.03.10</t>
  </si>
  <si>
    <t>Rimborsi spese per comodati e accordi di progetto</t>
  </si>
  <si>
    <t>04.01.01.03.99</t>
  </si>
  <si>
    <t>Rimborsi spese condominiali</t>
  </si>
  <si>
    <t>Ricavi da attività commerciale</t>
  </si>
  <si>
    <t>04.01.01.04.01</t>
  </si>
  <si>
    <t>Servizi per la prima infanzia</t>
  </si>
  <si>
    <t>04.01.01.04.02</t>
  </si>
  <si>
    <t>Biglietteria</t>
  </si>
  <si>
    <t>04.01.01.04.03</t>
  </si>
  <si>
    <t>Bookshop</t>
  </si>
  <si>
    <t>04.01.01.04.99</t>
  </si>
  <si>
    <t>Servizi in concessione</t>
  </si>
  <si>
    <t>Proventi da attività educative e  ludico-didattiche</t>
  </si>
  <si>
    <t>04.01.01.05.01</t>
  </si>
  <si>
    <t>Royalties</t>
  </si>
  <si>
    <t>04.01.01.05.03</t>
  </si>
  <si>
    <t>Servizi di convegnistica</t>
  </si>
  <si>
    <t>04.01.01.05.51</t>
  </si>
  <si>
    <t>Formazione a catalogo</t>
  </si>
  <si>
    <t>04.01.01.05.99</t>
  </si>
  <si>
    <t>Compensi per partecipazione a convegni</t>
  </si>
  <si>
    <t>Proventi da attività di ricerca, formazione e consulenza (commerciale)</t>
  </si>
  <si>
    <t>04.01.01.06.01</t>
  </si>
  <si>
    <t>Altri ricavi commerciali</t>
  </si>
  <si>
    <t>04.01.01.06.50</t>
  </si>
  <si>
    <t>Proventi da fund raising</t>
  </si>
  <si>
    <t>04.01.01.06.51</t>
  </si>
  <si>
    <t>Donazioni</t>
  </si>
  <si>
    <t>04.01.01.06.99</t>
  </si>
  <si>
    <t>Legati</t>
  </si>
  <si>
    <t>Sponsorizzazioni</t>
  </si>
  <si>
    <t>04.01.01.07.01</t>
  </si>
  <si>
    <t>Patrocini e contributi da enti pubblici e privati</t>
  </si>
  <si>
    <t>3.A.02 Variazione delle rimanenze prod.in lav. semilav. e finiti</t>
  </si>
  <si>
    <t>04.01.03.01</t>
  </si>
  <si>
    <t>Rimanenze iniziali</t>
  </si>
  <si>
    <t>04.01.03.02</t>
  </si>
  <si>
    <t>Rimanenze finali</t>
  </si>
  <si>
    <t>3.A.03 Variazione di lavori in corso su ordinazione</t>
  </si>
  <si>
    <t>04.01.04.01</t>
  </si>
  <si>
    <t>04.01.04.02</t>
  </si>
  <si>
    <t>3.A.04 Incrementi di immobilizzazioni per lavori interni</t>
  </si>
  <si>
    <t>Incrementi di immobilizzazioni</t>
  </si>
  <si>
    <t xml:space="preserve">3.A.05 Altri ricavi e proventi </t>
  </si>
  <si>
    <t>Altri proventi</t>
  </si>
  <si>
    <t>04.01.02.01.01</t>
  </si>
  <si>
    <t>Contributi in conto esercizio</t>
  </si>
  <si>
    <t>Contributi in conto capitale – Museo degli Innocenti</t>
  </si>
  <si>
    <t>Contributi in conto capitale – Bar Campi</t>
  </si>
  <si>
    <t>04.01.02.05.01</t>
  </si>
  <si>
    <t>Contributi in conto capitale – Unicef</t>
  </si>
  <si>
    <t>04.01.02.05.02</t>
  </si>
  <si>
    <t>Contributi in conto capitale – Ex Guardaroba</t>
  </si>
  <si>
    <t>Contributi a fondo perduto</t>
  </si>
  <si>
    <t>04.01.02.02</t>
  </si>
  <si>
    <t>Rimborso per personale distaccato</t>
  </si>
  <si>
    <t>04.01.02.03</t>
  </si>
  <si>
    <t>Rimborsi da personale dipendente</t>
  </si>
  <si>
    <t>04.01.02.04</t>
  </si>
  <si>
    <t>Rimborsi Inail per infortuni</t>
  </si>
  <si>
    <t>04.01.02.06</t>
  </si>
  <si>
    <t>Recuperi da malattie</t>
  </si>
  <si>
    <t>04.01.02.07</t>
  </si>
  <si>
    <t>Riaddebito mensa dipendenti e collaboratori</t>
  </si>
  <si>
    <t>Riaddebito mensa esterni</t>
  </si>
  <si>
    <t>04.01.02.10.01</t>
  </si>
  <si>
    <t>Penalita' addebitate a terzi</t>
  </si>
  <si>
    <t>04.01.02.10.02</t>
  </si>
  <si>
    <t>Sopravvenienze attive ordinarie</t>
  </si>
  <si>
    <t>04.01.02.10.03</t>
  </si>
  <si>
    <t>Plusvalenze realizzate su cessioni ordinarie</t>
  </si>
  <si>
    <t>04.01.02.10.04</t>
  </si>
  <si>
    <t>Rimborsi e recuperi diversi</t>
  </si>
  <si>
    <t>04.01.02.10.05</t>
  </si>
  <si>
    <t>Abbuoni e sconti attivi</t>
  </si>
  <si>
    <t>04.01.02.10.06</t>
  </si>
  <si>
    <t>Arrotondamenti attivi</t>
  </si>
  <si>
    <t>04.01.02.10.07</t>
  </si>
  <si>
    <t>Utilizzo fondo per ferie maturate</t>
  </si>
  <si>
    <t>04.01.02.10.08</t>
  </si>
  <si>
    <t>Utilizzo fondo rischi per cause legali in corso</t>
  </si>
  <si>
    <t>04.01.02.10.09</t>
  </si>
  <si>
    <t>Utilizzo fondo rischi per contenziosi stragiudiziali</t>
  </si>
  <si>
    <t>04.01.02.10.10</t>
  </si>
  <si>
    <t>Utilizzo fondo rischi contrattuali su commesse</t>
  </si>
  <si>
    <t>Utilizzo altri fondi per rischi e oneri</t>
  </si>
  <si>
    <t>Utilizzo fondo rischi passività fiscali</t>
  </si>
  <si>
    <t>3.B COSTI DELLA PRODUZIONE</t>
  </si>
  <si>
    <t>3.B.06 Per materie prime, sussidiarie, di consumo e merci</t>
  </si>
  <si>
    <t>05.01.01.01</t>
  </si>
  <si>
    <t>Acquisti di beni e di merci</t>
  </si>
  <si>
    <t>05.01.01.06.01</t>
  </si>
  <si>
    <t>Generi alimentari</t>
  </si>
  <si>
    <t>05.01.01.06.02</t>
  </si>
  <si>
    <t>Libri, periodici, banche dati e quotidiani</t>
  </si>
  <si>
    <t>05.01.01.07</t>
  </si>
  <si>
    <t>Prodotti igienici, casalinghi e detersivi</t>
  </si>
  <si>
    <t>05.01.01.08</t>
  </si>
  <si>
    <t>Cancelleria e materiale ludico-didattico</t>
  </si>
  <si>
    <t>05.01.01.09</t>
  </si>
  <si>
    <t>Prodotti farmaceutici e parafarmaceutici</t>
  </si>
  <si>
    <t>05.01.01.10</t>
  </si>
  <si>
    <t>Prodotti per bambini</t>
  </si>
  <si>
    <t>05.01.01.11</t>
  </si>
  <si>
    <t>Materiale di consumo e beni di piccolo valore</t>
  </si>
  <si>
    <t>05.01.01.14</t>
  </si>
  <si>
    <t>Carburanti e lubrificanti</t>
  </si>
  <si>
    <t>05.01.01.15</t>
  </si>
  <si>
    <t>(Resi su acquisti)</t>
  </si>
  <si>
    <t>05.01.01.16</t>
  </si>
  <si>
    <t>(Sconti e abbuoni attivi)</t>
  </si>
  <si>
    <t>3.B.07 Per servizi</t>
  </si>
  <si>
    <t>Servizi generali e utenze</t>
  </si>
  <si>
    <t>05.01.03.01.01</t>
  </si>
  <si>
    <t>Spese di manutenzione ordinaria</t>
  </si>
  <si>
    <t>05.01.03.01.02</t>
  </si>
  <si>
    <t>Contratti di assistenza e manutenzione</t>
  </si>
  <si>
    <t>05.01.03.01.03</t>
  </si>
  <si>
    <t>Costi condominiali</t>
  </si>
  <si>
    <t>05.01.03.01.04</t>
  </si>
  <si>
    <t>Energia elettrica</t>
  </si>
  <si>
    <t>05.01.03.01.05</t>
  </si>
  <si>
    <t>Telefonia fissa</t>
  </si>
  <si>
    <t>05.01.03.01.06</t>
  </si>
  <si>
    <t>Telefonia mobile</t>
  </si>
  <si>
    <t>05.01.03.01.07</t>
  </si>
  <si>
    <t>Collegamento internet</t>
  </si>
  <si>
    <t>Riscaldamento</t>
  </si>
  <si>
    <t>05.01.03.03.01</t>
  </si>
  <si>
    <t>Acqua potabile</t>
  </si>
  <si>
    <t>05.01.03.03.02</t>
  </si>
  <si>
    <t>Spese postali e di spedizione</t>
  </si>
  <si>
    <t>05.01.03.03.03</t>
  </si>
  <si>
    <t>Spese bancarie</t>
  </si>
  <si>
    <t>05.01.03.03.04</t>
  </si>
  <si>
    <t>Pubblicazione bandi</t>
  </si>
  <si>
    <t>05.01.03.03.05</t>
  </si>
  <si>
    <t>Servizi in appalto</t>
  </si>
  <si>
    <t>05.01.03.03.06</t>
  </si>
  <si>
    <t>Servizi educativi e socio-assistenziali</t>
  </si>
  <si>
    <t>Servizi culturali</t>
  </si>
  <si>
    <t>Servizi documentazione, ricerca e formazione</t>
  </si>
  <si>
    <t>05.01.03.04.01</t>
  </si>
  <si>
    <t>Servizi di front office</t>
  </si>
  <si>
    <t>05.01.03.04.02</t>
  </si>
  <si>
    <t>Pulizia e facchinaggio</t>
  </si>
  <si>
    <t>05.01.03.04.03</t>
  </si>
  <si>
    <t>Vigilanza</t>
  </si>
  <si>
    <t>05.01.03.04.04</t>
  </si>
  <si>
    <t>Refezione scolastica e aziendale</t>
  </si>
  <si>
    <t>05.01.03.04.05</t>
  </si>
  <si>
    <t>Altri servizi in appalto</t>
  </si>
  <si>
    <t>05.01.03.04.06</t>
  </si>
  <si>
    <t>Consulenze e collaborazioni</t>
  </si>
  <si>
    <t>05.01.03.04.07</t>
  </si>
  <si>
    <t>Consulenze tecniche, giuridiche e amministrative</t>
  </si>
  <si>
    <t>05.01.03.04.08</t>
  </si>
  <si>
    <t>Consulenze informatiche</t>
  </si>
  <si>
    <t>05.01.03.04.09</t>
  </si>
  <si>
    <t>Altre consulenze</t>
  </si>
  <si>
    <t>05.01.03.04.10</t>
  </si>
  <si>
    <t>Commissari di concorso</t>
  </si>
  <si>
    <t>Collaborazioni coordinate e continuative</t>
  </si>
  <si>
    <t>05.01.03.05</t>
  </si>
  <si>
    <t>Collaborazioni professionali</t>
  </si>
  <si>
    <t>05.01.03.08</t>
  </si>
  <si>
    <t>Collaborazioni occasionali</t>
  </si>
  <si>
    <t>Collaborazioni con cessione diritto d'autore</t>
  </si>
  <si>
    <t>05.01.03.06.01</t>
  </si>
  <si>
    <t>Contributi INAIL consulenti e collaboratori</t>
  </si>
  <si>
    <t>05.01.03.06.02</t>
  </si>
  <si>
    <t>Contributi INPS consulenti e collaboratori</t>
  </si>
  <si>
    <t>05.01.03.06.03</t>
  </si>
  <si>
    <t>Altri servizi per gestione caratteristica</t>
  </si>
  <si>
    <t>05.01.03.06.04</t>
  </si>
  <si>
    <t>Spese di viaggio e soggiorno dipendenti</t>
  </si>
  <si>
    <t>Spese di viaggio e soggiorno collaboratori e terzi soggetti</t>
  </si>
  <si>
    <t>05.01.03.07.01</t>
  </si>
  <si>
    <t>Soggiorni e attività ospiti</t>
  </si>
  <si>
    <t>05.01.03.07.02</t>
  </si>
  <si>
    <t>Rimborsi chilometrici</t>
  </si>
  <si>
    <t>05.01.03.07.03</t>
  </si>
  <si>
    <t>Spese tipografiche</t>
  </si>
  <si>
    <t>05.01.03.07.04</t>
  </si>
  <si>
    <t xml:space="preserve">Servizi di catering </t>
  </si>
  <si>
    <t xml:space="preserve">Servizi alberghieri </t>
  </si>
  <si>
    <t>05.01.03.09.01</t>
  </si>
  <si>
    <t>Servizi di organizzazione</t>
  </si>
  <si>
    <t>05.01.03.09.02</t>
  </si>
  <si>
    <t>Organi statutari</t>
  </si>
  <si>
    <t>Compensi CdA</t>
  </si>
  <si>
    <t>05.01.03.10.01</t>
  </si>
  <si>
    <t>Compensi Collegio Revisori</t>
  </si>
  <si>
    <t>05.01.03.10.02</t>
  </si>
  <si>
    <t>Compensi Nucleo di Valutazione</t>
  </si>
  <si>
    <t>05.01.03.10.03</t>
  </si>
  <si>
    <t>Rimborsi spese organi sociali</t>
  </si>
  <si>
    <t>05.01.03.10.04</t>
  </si>
  <si>
    <t>Spese di rappresentanza</t>
  </si>
  <si>
    <t>3.B.08 Per godimento di beni di terzi</t>
  </si>
  <si>
    <t>05.01.04.01</t>
  </si>
  <si>
    <t>Godimento beni di terzi</t>
  </si>
  <si>
    <t>05.01.04.02</t>
  </si>
  <si>
    <t>Affitti e locazioni</t>
  </si>
  <si>
    <t>05.01.04.03</t>
  </si>
  <si>
    <t>Canoni leasing</t>
  </si>
  <si>
    <t>05.01.04.04</t>
  </si>
  <si>
    <t>Corrispettivi per licenze (royalties)</t>
  </si>
  <si>
    <t>05.01.04.06</t>
  </si>
  <si>
    <t>Noleggio autovetture e automezzi</t>
  </si>
  <si>
    <t>Spese manutenzione ordinaria beni di terzi</t>
  </si>
  <si>
    <t>3.B.09 Spese per il personale</t>
  </si>
  <si>
    <t>05.01.05.01</t>
  </si>
  <si>
    <t>Salari e stipendi</t>
  </si>
  <si>
    <t>05.01.05.01.01</t>
  </si>
  <si>
    <t>Stipendi personale di ruolo</t>
  </si>
  <si>
    <t>05.01.05.01.02</t>
  </si>
  <si>
    <t>Stipendi personale non di ruolo</t>
  </si>
  <si>
    <t>05.01.05.01.03</t>
  </si>
  <si>
    <t>Indennita' accessoria e miglioramento</t>
  </si>
  <si>
    <t>05.01.05.01.04</t>
  </si>
  <si>
    <t>Oneri di posizione e risultato dirigenti</t>
  </si>
  <si>
    <t>05.01.05.01.05</t>
  </si>
  <si>
    <t>Stipendi personale comandato e interinale</t>
  </si>
  <si>
    <t>05.01.05.01.06</t>
  </si>
  <si>
    <t>Retribuzione straordinari</t>
  </si>
  <si>
    <t>05.01.05.01.07</t>
  </si>
  <si>
    <t>Accantonamento somme per produttività e risultato</t>
  </si>
  <si>
    <t>Accantonamenti al fondo per adeguamenti contrattuali</t>
  </si>
  <si>
    <t>Accantonamenti al fondo per ferie maturate dipendenti</t>
  </si>
  <si>
    <t>Oneri di posizione e risultato PO</t>
  </si>
  <si>
    <t>05.01.05.02</t>
  </si>
  <si>
    <t>Oneri sociali</t>
  </si>
  <si>
    <t>05.01.05.02.01</t>
  </si>
  <si>
    <t>Contributi INADEL personale dipendente</t>
  </si>
  <si>
    <t>05.01.05.02.02</t>
  </si>
  <si>
    <t>Contributi INAIL personale dipendente</t>
  </si>
  <si>
    <t>05.01.05.02.04</t>
  </si>
  <si>
    <t>Contributi INPDAP personale dipendente</t>
  </si>
  <si>
    <t>05.01.05.02.05</t>
  </si>
  <si>
    <t>Contributi INPGI personale dipendente</t>
  </si>
  <si>
    <t>05.01.05.02.06</t>
  </si>
  <si>
    <t>Contributi INPS personale dipendente</t>
  </si>
  <si>
    <t>Trattamenti di quiescenza e simili</t>
  </si>
  <si>
    <t>05.01.05.03</t>
  </si>
  <si>
    <t>Buonuscite</t>
  </si>
  <si>
    <t>05.01.05.03.01</t>
  </si>
  <si>
    <t>Altri costi del personale</t>
  </si>
  <si>
    <t>05.01.05.04</t>
  </si>
  <si>
    <t>Spese aggiornamento e formazione personale</t>
  </si>
  <si>
    <t>05.01.05.04.01</t>
  </si>
  <si>
    <t>Spese accertamenti sanitari personale</t>
  </si>
  <si>
    <t>05.01.05.04.02</t>
  </si>
  <si>
    <t>Spese aggiornamento e formazione dirigenti</t>
  </si>
  <si>
    <t>Spese acquisto vestiario personale</t>
  </si>
  <si>
    <t>3.B.10 Ammortamenti e svalutazioni</t>
  </si>
  <si>
    <t>05.01.06.01</t>
  </si>
  <si>
    <t>Ammortamento immobilizzazioni immateriali</t>
  </si>
  <si>
    <t>05.01.06.01.01</t>
  </si>
  <si>
    <t>Ammortamento costi di impianto e ampliamento</t>
  </si>
  <si>
    <t>05.01.06.01.02</t>
  </si>
  <si>
    <t>Ammortamento costi di ricerca, sviluppo e pubblicita'</t>
  </si>
  <si>
    <t>05.01.06.01.03</t>
  </si>
  <si>
    <t>Ammortamento costi diritti di brevetto e di utilizzazione opere dell'ingegno</t>
  </si>
  <si>
    <t>05.01.06.01.04</t>
  </si>
  <si>
    <t>Ammortamento costi per concessioni, licenze, marchi e diritti simili</t>
  </si>
  <si>
    <t>05.01.06.01.05</t>
  </si>
  <si>
    <t>Ammortamento costi di avviamento</t>
  </si>
  <si>
    <t>05.01.06.01.07</t>
  </si>
  <si>
    <t>Ammortamento costi altre immobilizzazioni immateriali</t>
  </si>
  <si>
    <t>05.01.06.02</t>
  </si>
  <si>
    <t>Ammortamento immobilizzazioni materiali</t>
  </si>
  <si>
    <t>05.01.06.02.01</t>
  </si>
  <si>
    <t>Ammortamento terreni e fabbricati</t>
  </si>
  <si>
    <t>05.01.06.02.02</t>
  </si>
  <si>
    <t>Ammortamento impianti e macchinari</t>
  </si>
  <si>
    <t>05.01.06.02.03</t>
  </si>
  <si>
    <t>Ammortamento attrezzature</t>
  </si>
  <si>
    <t>05.01.06.02.04</t>
  </si>
  <si>
    <t>Ammortamento altri beni materiali</t>
  </si>
  <si>
    <t>05.01.06.02.05</t>
  </si>
  <si>
    <t>Ammortamento immobilizzazioni materiali in corso</t>
  </si>
  <si>
    <t>05.01.06.03</t>
  </si>
  <si>
    <t>Altre svalutazioni delle immobilizzazioni</t>
  </si>
  <si>
    <t>05.01.06.03.01</t>
  </si>
  <si>
    <t>Svalutazioni eccezionali di immobilizzazioni</t>
  </si>
  <si>
    <t>05.01.06.03.02</t>
  </si>
  <si>
    <t>Eliminazioni di immobilizzazioni</t>
  </si>
  <si>
    <t>05.01.06.03.03</t>
  </si>
  <si>
    <t>(Recuperi di valore di immobilizzazioni precedentemente svalutate)</t>
  </si>
  <si>
    <t>05.01.06.04</t>
  </si>
  <si>
    <t>Svalutazioni crediti compresi nell'attivo circolante e delle disponibilità liquide</t>
  </si>
  <si>
    <t>05.01.06.04.01</t>
  </si>
  <si>
    <t>Accantonamenti deducibili per perdite presunte su crediti</t>
  </si>
  <si>
    <t>05.01.06.04.02</t>
  </si>
  <si>
    <t>Accantonamenti indeducibili per perdite presunte su crediti</t>
  </si>
  <si>
    <t>05.01.06.04.03</t>
  </si>
  <si>
    <t>Accantonamenti svalutazione crediti per interessi di mora</t>
  </si>
  <si>
    <t>05.01.06.04.04</t>
  </si>
  <si>
    <t>Altre perdite su crediti</t>
  </si>
  <si>
    <t>05.01.06.04.05</t>
  </si>
  <si>
    <t>(Utilizzo fondi di svalutazione di crediti)</t>
  </si>
  <si>
    <t>3.B.11 Variazione delle rimanenze di beni, mat.sussidiarie, di consumo e merci</t>
  </si>
  <si>
    <t>Variazione delle rimanenze di beni di consumo e di merci</t>
  </si>
  <si>
    <t>05.01.07.01</t>
  </si>
  <si>
    <t>Rimanenze iniziali di beni</t>
  </si>
  <si>
    <t>05.01.07.02</t>
  </si>
  <si>
    <t>Rimanenze finali di beni</t>
  </si>
  <si>
    <t>3.B.12 Accantonamenti per rischi e per oneri</t>
  </si>
  <si>
    <t>05.01.08.01.01</t>
  </si>
  <si>
    <t>Accantonamento per rischi</t>
  </si>
  <si>
    <t>Accantonamento al fondo rischi per passività fiscali</t>
  </si>
  <si>
    <t>Accantonamento fondo rischi per cause in corso</t>
  </si>
  <si>
    <t>05.01.08.01.02</t>
  </si>
  <si>
    <t>Altri accantonamenti per rischi</t>
  </si>
  <si>
    <t>05.01.08.02</t>
  </si>
  <si>
    <t>3.B.13 Altri accantonamenti</t>
  </si>
  <si>
    <t>Altri accantonamenti</t>
  </si>
  <si>
    <t>05.01.08.02.01</t>
  </si>
  <si>
    <t>Accantonamento al fondo rischi contrattuali su commessa</t>
  </si>
  <si>
    <t>05.01.08.02.02</t>
  </si>
  <si>
    <t>Accantonamento al fondo per copertura perdite società partecipate</t>
  </si>
  <si>
    <t>05.01.08.02.03</t>
  </si>
  <si>
    <t>Accantonamento al fondo  per lavori ciclici di manutenzione</t>
  </si>
  <si>
    <t>05.01.08.02.04</t>
  </si>
  <si>
    <t>Altri accantonamenti a fondi per oneri</t>
  </si>
  <si>
    <t>3.B.14 Oneri diversi di gestione</t>
  </si>
  <si>
    <t>05.01.09.01</t>
  </si>
  <si>
    <t>Oneri diversi di gestione</t>
  </si>
  <si>
    <t>05.01.09.02</t>
  </si>
  <si>
    <t>Imposta di registro</t>
  </si>
  <si>
    <t>05.01.09.03</t>
  </si>
  <si>
    <t>IMU/TASI</t>
  </si>
  <si>
    <t>05.01.09.04</t>
  </si>
  <si>
    <t>Tassa sui rifiuti</t>
  </si>
  <si>
    <t>05.01.09.05</t>
  </si>
  <si>
    <t>IVA su cessioni gratuite</t>
  </si>
  <si>
    <t>05.01.09.06</t>
  </si>
  <si>
    <t>IVA indetraibile da anni precedenti</t>
  </si>
  <si>
    <t>05.01.09.07</t>
  </si>
  <si>
    <t>Altre imposte e tasse</t>
  </si>
  <si>
    <t>05.01.09.08</t>
  </si>
  <si>
    <t>Imposta di bollo</t>
  </si>
  <si>
    <t>05.01.09.09</t>
  </si>
  <si>
    <t>Multe e ammende</t>
  </si>
  <si>
    <t>05.01.09.10</t>
  </si>
  <si>
    <t>Premi assicurativi</t>
  </si>
  <si>
    <t>Prestazioni sanitarie</t>
  </si>
  <si>
    <t>05.01.09.12</t>
  </si>
  <si>
    <t>Minusvalenze ordinarie</t>
  </si>
  <si>
    <t>05.01.09.13</t>
  </si>
  <si>
    <t>Sopravvenienze passive ordinarie</t>
  </si>
  <si>
    <t>05.01.09.14</t>
  </si>
  <si>
    <t xml:space="preserve">Trasferimenti a partner per progetti </t>
  </si>
  <si>
    <t>05.01.09.15.01</t>
  </si>
  <si>
    <t>Contributi ad associazioni, fondazioni e assistiti</t>
  </si>
  <si>
    <t>05.01.09.15.02</t>
  </si>
  <si>
    <t xml:space="preserve">Propaganda e pubblicità </t>
  </si>
  <si>
    <t>05.01.09.15.03</t>
  </si>
  <si>
    <t>Quote associative</t>
  </si>
  <si>
    <t>05.01.09.15.04</t>
  </si>
  <si>
    <t>Arrotondamenti passivi</t>
  </si>
  <si>
    <t>Sconti e abbuoni passivi</t>
  </si>
  <si>
    <t>3.C PROVENTI E ONERI FINANZIARI</t>
  </si>
  <si>
    <t>3.C.15 Proventi da partecipazioni</t>
  </si>
  <si>
    <t>Proventi da partecipazioni</t>
  </si>
  <si>
    <t>3.C.16 Altri proventi finanziari</t>
  </si>
  <si>
    <t>Altri proventi finanziari</t>
  </si>
  <si>
    <t>Proventi da crediti iscritti nelle immobilizzazioni</t>
  </si>
  <si>
    <t>04.02.02.01</t>
  </si>
  <si>
    <t>Proventi da titoli iscritti nelle immobilizzazioni</t>
  </si>
  <si>
    <t>Proventi da titoli iscritti nell'attivo circolante</t>
  </si>
  <si>
    <t>04.02.02.02</t>
  </si>
  <si>
    <t>Proventi  diversi</t>
  </si>
  <si>
    <t>Interessi su c/c bancari</t>
  </si>
  <si>
    <t>04.02.03.01</t>
  </si>
  <si>
    <t>Interessi su c/c postali</t>
  </si>
  <si>
    <t>04.02.03.02</t>
  </si>
  <si>
    <t>Utili su cambi</t>
  </si>
  <si>
    <t>04.02.03.03</t>
  </si>
  <si>
    <t>Utili su cambi - adeguamento saldi</t>
  </si>
  <si>
    <t>04.02.03.04</t>
  </si>
  <si>
    <t>Interessi da clienti/Enti terzi</t>
  </si>
  <si>
    <t>04.02.03.05</t>
  </si>
  <si>
    <t>Interessi attivi su imposte a rimborso</t>
  </si>
  <si>
    <t>04.02.03.06</t>
  </si>
  <si>
    <t>Proventi da operazioni pronti contro termine</t>
  </si>
  <si>
    <t>3.C.17 Interessi ed altri oneri finanziari</t>
  </si>
  <si>
    <t>05.02.01.01</t>
  </si>
  <si>
    <t>Interessi ed altri oneri finanziari</t>
  </si>
  <si>
    <t>05.02.01.02</t>
  </si>
  <si>
    <t>Da imprese controllate e collegate</t>
  </si>
  <si>
    <t>05.02.01.03</t>
  </si>
  <si>
    <t>Interessi e oneri su debiti obbligazionari</t>
  </si>
  <si>
    <t>05.02.01.04</t>
  </si>
  <si>
    <t>Interessi passivi su c/c bancari</t>
  </si>
  <si>
    <t>05.02.01.05</t>
  </si>
  <si>
    <t>Interessi passivi su mutui</t>
  </si>
  <si>
    <t>05.02.01.06</t>
  </si>
  <si>
    <t>Interessi passivi su altri finanziamenti</t>
  </si>
  <si>
    <t>05.02.01.07</t>
  </si>
  <si>
    <t>Interessi passivi su titoli di credito</t>
  </si>
  <si>
    <t>05.02.01.08</t>
  </si>
  <si>
    <t>Altri oneri finanziari</t>
  </si>
  <si>
    <t>05.02.01.09</t>
  </si>
  <si>
    <t>Interessi su liquidazioni fiscali imposte dirette</t>
  </si>
  <si>
    <t>05.02.01.10</t>
  </si>
  <si>
    <t>Commissioni per fidejussioni</t>
  </si>
  <si>
    <t>05.02.01.11</t>
  </si>
  <si>
    <t>Interessi su liquidazioni IVA trimestrali</t>
  </si>
  <si>
    <t>05.02.01.12</t>
  </si>
  <si>
    <t>Perdite su cambi realizzati</t>
  </si>
  <si>
    <t>05.02.01.13</t>
  </si>
  <si>
    <t>Perdite su cambi stimate</t>
  </si>
  <si>
    <t>05.02.01.14</t>
  </si>
  <si>
    <t>(Utilizzo fondo rischi di cambio)</t>
  </si>
  <si>
    <t>05.02.01.15</t>
  </si>
  <si>
    <t>Minusvalenze ordinarie da alienazioni di partecipazioni</t>
  </si>
  <si>
    <t>05.02.01.16</t>
  </si>
  <si>
    <t>Minusvalenze ordinarie da alienazioni di titoli</t>
  </si>
  <si>
    <t>3.D RETTIFICHE VALORE DI ATTIVITA' FINANZIARIE</t>
  </si>
  <si>
    <t>3.D.18 Rivalutazioni</t>
  </si>
  <si>
    <t>Rivalutazioni</t>
  </si>
  <si>
    <t>04.03.01.01</t>
  </si>
  <si>
    <t>Rivalutazioni di partecipazioni</t>
  </si>
  <si>
    <t>04.03.01.02</t>
  </si>
  <si>
    <t>Rivalutazioni di immobilizzazioni finanziarie</t>
  </si>
  <si>
    <t>04.03.01.03</t>
  </si>
  <si>
    <t>Rivalutazioni di titoli iscritti nell'attivo circolante</t>
  </si>
  <si>
    <t>3.D.19 Svalutazioni</t>
  </si>
  <si>
    <t>Svalutazioni</t>
  </si>
  <si>
    <t>05.03.01.01</t>
  </si>
  <si>
    <t>Svalutazioni di partecipazioni</t>
  </si>
  <si>
    <t>05.03.01.02</t>
  </si>
  <si>
    <t>Svalutazioni di immobilizzazioni finanziarie</t>
  </si>
  <si>
    <t>05.03.01.03</t>
  </si>
  <si>
    <t>Svalutazioni di titoli iscritti nell'attivo circolante</t>
  </si>
  <si>
    <t>3.E PROVENTI E ONERI STRAORDINARI</t>
  </si>
  <si>
    <t>3.E.20 Proventi, con separata indicazione delle plusvalenze da alienazioni, i cui ricavi non sono iscrivibili al nr. 5)</t>
  </si>
  <si>
    <t>04.04.01.01</t>
  </si>
  <si>
    <t>Plusvalenze da alienazioni</t>
  </si>
  <si>
    <t>04.04.01.02</t>
  </si>
  <si>
    <t>Plusvalenze da alienazione beni immateriali</t>
  </si>
  <si>
    <t>04.04.01.03</t>
  </si>
  <si>
    <t>Plusvalenze da alienazione beni materiali</t>
  </si>
  <si>
    <t>04.04.02.01</t>
  </si>
  <si>
    <t>Plusvalenze da alienazione titoli</t>
  </si>
  <si>
    <t>Sopravvenienze attive</t>
  </si>
  <si>
    <t>Altri proventi straordinari</t>
  </si>
  <si>
    <t>Recupero imposte anno corrente</t>
  </si>
  <si>
    <t>04.04.03.01</t>
  </si>
  <si>
    <t>Recupero imposte anni precedenti</t>
  </si>
  <si>
    <t>3.E.21 Oneri, con separata indicazione delle minusvalenze da alienazioni, con effetti contabili non iscrivibili al nr. 14)</t>
  </si>
  <si>
    <t>Minusvalenze da alienazioni</t>
  </si>
  <si>
    <t>05.04.01.01</t>
  </si>
  <si>
    <t>Minusvalenza da alienazione beni immateriali</t>
  </si>
  <si>
    <t>05.04.01.02</t>
  </si>
  <si>
    <t>Minusvalenza da alienazione beni materiali</t>
  </si>
  <si>
    <t>05.04.01.03</t>
  </si>
  <si>
    <t>Minusvalenza da alienazione titoli</t>
  </si>
  <si>
    <t>05.04.01.04</t>
  </si>
  <si>
    <t>Minusvalenza da alienazione conferimenti</t>
  </si>
  <si>
    <t>05.04.02.01</t>
  </si>
  <si>
    <t>Sopravvenienze passive</t>
  </si>
  <si>
    <t>05.04.03.01</t>
  </si>
  <si>
    <t>05.04.03.02</t>
  </si>
  <si>
    <t>Imposte relative ad esercizi precedenti</t>
  </si>
  <si>
    <t>05.04.03.03</t>
  </si>
  <si>
    <t>05.04.04.01</t>
  </si>
  <si>
    <t>Condoni per imposte</t>
  </si>
  <si>
    <t>05.04.04.02</t>
  </si>
  <si>
    <t>Accantonamento al fondo per imposte per contenziosi in corso</t>
  </si>
  <si>
    <t>05.04.04.03</t>
  </si>
  <si>
    <t>Altri oneri straordinari</t>
  </si>
  <si>
    <t>Condoni (diversi da quelli per imposte)</t>
  </si>
  <si>
    <t>TOT</t>
  </si>
  <si>
    <t>RISULTATO PRIMA DELLE IMPOSTE</t>
  </si>
  <si>
    <t>3.E.22 Imposte sul reddito dell'esercizio</t>
  </si>
  <si>
    <t>05.05.01.01</t>
  </si>
  <si>
    <t>IRES dell'esercizio</t>
  </si>
  <si>
    <t>05.05.01.02.01</t>
  </si>
  <si>
    <t>IRES</t>
  </si>
  <si>
    <t>05.05.01.02.02</t>
  </si>
  <si>
    <t>IRAP dell'esercizio</t>
  </si>
  <si>
    <t>IRAP personale dipendente</t>
  </si>
  <si>
    <t>IRAP consulenti e collaboratori</t>
  </si>
  <si>
    <t>IRAP attività commerciale</t>
  </si>
  <si>
    <t>Ritenute fiscali su interessi attivi</t>
  </si>
  <si>
    <t>Imposte differite</t>
  </si>
  <si>
    <t>UTILE (PERDITA) DELL'ESERCIZIO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</si>
</sst>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MM/YYYY"/>
    <numFmt numFmtId="167" formatCode="H:MM"/>
    <numFmt numFmtId="168" formatCode="0.00%"/>
    <numFmt numFmtId="169" formatCode="H:MM:SS"/>
  </numFmts>
  <fonts count="1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12" fillId="0" borderId="0" xfId="0" applyFont="1" applyAlignment="1">
      <alignment horizontal="right"/>
    </xf>
    <xf numFmtId="164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165" fontId="12" fillId="0" borderId="0" xfId="0" applyNumberFormat="1" applyFont="1" applyFill="1" applyAlignment="1">
      <alignment/>
    </xf>
    <xf numFmtId="164" fontId="13" fillId="0" borderId="0" xfId="0" applyFont="1" applyAlignment="1">
      <alignment/>
    </xf>
    <xf numFmtId="166" fontId="13" fillId="0" borderId="0" xfId="0" applyNumberFormat="1" applyFont="1" applyAlignment="1">
      <alignment horizontal="center" wrapText="1"/>
    </xf>
    <xf numFmtId="165" fontId="13" fillId="0" borderId="0" xfId="0" applyNumberFormat="1" applyFont="1" applyFill="1" applyAlignment="1">
      <alignment horizontal="center" wrapText="1"/>
    </xf>
    <xf numFmtId="165" fontId="13" fillId="0" borderId="0" xfId="0" applyNumberFormat="1" applyFont="1" applyAlignment="1">
      <alignment/>
    </xf>
    <xf numFmtId="167" fontId="14" fillId="0" borderId="0" xfId="0" applyNumberFormat="1" applyFont="1" applyAlignment="1">
      <alignment horizontal="right"/>
    </xf>
    <xf numFmtId="164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69" fontId="13" fillId="0" borderId="0" xfId="0" applyNumberFormat="1" applyFont="1" applyAlignment="1">
      <alignment horizontal="right"/>
    </xf>
    <xf numFmtId="164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4" fontId="12" fillId="0" borderId="0" xfId="0" applyFont="1" applyFill="1" applyAlignment="1">
      <alignment wrapText="1"/>
    </xf>
    <xf numFmtId="164" fontId="12" fillId="0" borderId="0" xfId="0" applyFont="1" applyFill="1" applyAlignment="1">
      <alignment/>
    </xf>
    <xf numFmtId="169" fontId="14" fillId="0" borderId="0" xfId="0" applyNumberFormat="1" applyFont="1" applyAlignment="1">
      <alignment horizontal="right"/>
    </xf>
    <xf numFmtId="164" fontId="15" fillId="0" borderId="0" xfId="0" applyFont="1" applyAlignment="1">
      <alignment horizontal="right"/>
    </xf>
    <xf numFmtId="164" fontId="13" fillId="0" borderId="0" xfId="0" applyFont="1" applyAlignment="1">
      <alignment wrapText="1"/>
    </xf>
    <xf numFmtId="164" fontId="13" fillId="0" borderId="0" xfId="0" applyFont="1" applyAlignment="1">
      <alignment horizontal="right"/>
    </xf>
    <xf numFmtId="169" fontId="12" fillId="0" borderId="0" xfId="0" applyNumberFormat="1" applyFont="1" applyAlignment="1">
      <alignment horizontal="right"/>
    </xf>
    <xf numFmtId="169" fontId="15" fillId="0" borderId="0" xfId="0" applyNumberFormat="1" applyFont="1" applyAlignment="1">
      <alignment horizontal="right"/>
    </xf>
    <xf numFmtId="167" fontId="13" fillId="0" borderId="0" xfId="0" applyNumberFormat="1" applyFont="1" applyAlignment="1">
      <alignment horizontal="righ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2"/>
  <sheetViews>
    <sheetView tabSelected="1" workbookViewId="0" topLeftCell="A1">
      <pane xSplit="2" ySplit="1" topLeftCell="C38" activePane="bottomRight" state="frozen"/>
      <selection pane="topLeft" activeCell="A1" sqref="A1"/>
      <selection pane="topRight" activeCell="C1" sqref="C1"/>
      <selection pane="bottomLeft" activeCell="A38" sqref="A38"/>
      <selection pane="bottomRight" activeCell="J23" sqref="J23"/>
    </sheetView>
  </sheetViews>
  <sheetFormatPr defaultColWidth="8.00390625" defaultRowHeight="12.75"/>
  <cols>
    <col min="1" max="1" width="8.8515625" style="1" hidden="1" customWidth="1"/>
    <col min="2" max="2" width="62.00390625" style="2" customWidth="1"/>
    <col min="3" max="4" width="15.140625" style="3" customWidth="1"/>
    <col min="5" max="5" width="10.28125" style="4" customWidth="1"/>
    <col min="6" max="7" width="8.8515625" style="2" hidden="1" customWidth="1"/>
    <col min="8" max="251" width="8.8515625" style="2" customWidth="1"/>
    <col min="252" max="16384" width="8.8515625" style="0" customWidth="1"/>
  </cols>
  <sheetData>
    <row r="1" spans="2:7" ht="24.75">
      <c r="B1" s="5" t="s">
        <v>0</v>
      </c>
      <c r="C1" s="6" t="s">
        <v>1</v>
      </c>
      <c r="D1" s="6" t="s">
        <v>2</v>
      </c>
      <c r="E1" s="7" t="s">
        <v>3</v>
      </c>
      <c r="F1" s="2" t="s">
        <v>4</v>
      </c>
      <c r="G1" s="2" t="s">
        <v>5</v>
      </c>
    </row>
    <row r="2" spans="2:4" ht="14.25">
      <c r="B2" s="5"/>
      <c r="C2" s="8"/>
      <c r="D2" s="8"/>
    </row>
    <row r="3" spans="1:7" ht="14.25">
      <c r="A3" s="9">
        <v>0.1673611111111111</v>
      </c>
      <c r="B3" s="10" t="s">
        <v>6</v>
      </c>
      <c r="C3" s="11">
        <f>+C4+C35+C38+C41+C44</f>
        <v>11381655.570000002</v>
      </c>
      <c r="D3" s="11">
        <f>+D4+D35+D38+D41+D44</f>
        <v>9977066.66</v>
      </c>
      <c r="E3" s="11">
        <f>+E4+E35+E38+E41+E44</f>
        <v>1404588.9099999997</v>
      </c>
      <c r="F3" s="12">
        <f aca="true" t="shared" si="0" ref="F3:F310">E3/D3</f>
        <v>0.14078175057517353</v>
      </c>
      <c r="G3" s="12">
        <f aca="true" t="shared" si="1" ref="G3:G310">F3/F3</f>
        <v>1</v>
      </c>
    </row>
    <row r="4" spans="1:7" ht="14.25">
      <c r="A4" s="13">
        <v>0.1673726851851852</v>
      </c>
      <c r="B4" s="5" t="s">
        <v>7</v>
      </c>
      <c r="C4" s="8">
        <f>C5+C18+C30</f>
        <v>8891559.010000002</v>
      </c>
      <c r="D4" s="8">
        <f>D5+D18+D30</f>
        <v>7499841.42</v>
      </c>
      <c r="E4" s="8">
        <f>E5+E18+E30</f>
        <v>1391717.5899999996</v>
      </c>
      <c r="F4" s="12">
        <f t="shared" si="0"/>
        <v>0.1855662689465239</v>
      </c>
      <c r="G4" s="12">
        <f t="shared" si="1"/>
        <v>1</v>
      </c>
    </row>
    <row r="5" spans="1:7" ht="14.25">
      <c r="A5" s="13"/>
      <c r="B5" s="14" t="s">
        <v>8</v>
      </c>
      <c r="C5" s="15">
        <f>SUM(C6:C17)</f>
        <v>6804551.590000001</v>
      </c>
      <c r="D5" s="15">
        <f>SUM(D6:D17)</f>
        <v>5023442.38</v>
      </c>
      <c r="E5" s="15">
        <f>SUM(E6:E17)</f>
        <v>1781109.2099999997</v>
      </c>
      <c r="F5" s="12">
        <f t="shared" si="0"/>
        <v>0.3545594983016407</v>
      </c>
      <c r="G5" s="12">
        <f t="shared" si="1"/>
        <v>1</v>
      </c>
    </row>
    <row r="6" spans="1:7" ht="14.25">
      <c r="A6" s="1" t="s">
        <v>9</v>
      </c>
      <c r="B6" s="16" t="s">
        <v>10</v>
      </c>
      <c r="C6" s="3">
        <v>1148019.13</v>
      </c>
      <c r="D6" s="3">
        <v>861337</v>
      </c>
      <c r="E6" s="3">
        <f aca="true" t="shared" si="2" ref="E6:E17">C6-D6</f>
        <v>286682.1299999999</v>
      </c>
      <c r="F6" s="12">
        <f t="shared" si="0"/>
        <v>0.3328338733852138</v>
      </c>
      <c r="G6" s="12">
        <f t="shared" si="1"/>
        <v>1</v>
      </c>
    </row>
    <row r="7" spans="1:7" ht="14.25">
      <c r="A7" s="1" t="s">
        <v>11</v>
      </c>
      <c r="B7" s="16" t="s">
        <v>12</v>
      </c>
      <c r="C7" s="3">
        <v>789686.82</v>
      </c>
      <c r="D7" s="3">
        <v>532673.81</v>
      </c>
      <c r="E7" s="3">
        <f t="shared" si="2"/>
        <v>257013.0099999999</v>
      </c>
      <c r="F7" s="12">
        <f t="shared" si="0"/>
        <v>0.48249605138274</v>
      </c>
      <c r="G7" s="12">
        <f t="shared" si="1"/>
        <v>1</v>
      </c>
    </row>
    <row r="8" spans="1:7" ht="14.25">
      <c r="A8" s="1" t="s">
        <v>13</v>
      </c>
      <c r="B8" s="16" t="s">
        <v>14</v>
      </c>
      <c r="C8" s="3">
        <v>1742534.27</v>
      </c>
      <c r="D8" s="3">
        <v>1330577.86</v>
      </c>
      <c r="E8" s="3">
        <f t="shared" si="2"/>
        <v>411956.4099999999</v>
      </c>
      <c r="F8" s="12">
        <f t="shared" si="0"/>
        <v>0.30960714317011095</v>
      </c>
      <c r="G8" s="12">
        <f t="shared" si="1"/>
        <v>1</v>
      </c>
    </row>
    <row r="9" spans="2:7" ht="14.25">
      <c r="B9" s="16" t="s">
        <v>15</v>
      </c>
      <c r="C9" s="3">
        <v>747907.76</v>
      </c>
      <c r="D9" s="3">
        <v>601300</v>
      </c>
      <c r="E9" s="3">
        <f t="shared" si="2"/>
        <v>146607.76</v>
      </c>
      <c r="F9" s="12">
        <f t="shared" si="0"/>
        <v>0.24381799434558457</v>
      </c>
      <c r="G9" s="12">
        <f t="shared" si="1"/>
        <v>1</v>
      </c>
    </row>
    <row r="10" spans="1:7" ht="14.25">
      <c r="A10" s="1" t="s">
        <v>16</v>
      </c>
      <c r="B10" s="16" t="s">
        <v>17</v>
      </c>
      <c r="C10" s="3">
        <v>802379.19</v>
      </c>
      <c r="D10" s="3">
        <v>430634.46</v>
      </c>
      <c r="E10" s="3">
        <f t="shared" si="2"/>
        <v>371744.7299999999</v>
      </c>
      <c r="F10" s="12">
        <f t="shared" si="0"/>
        <v>0.863248914171894</v>
      </c>
      <c r="G10" s="12">
        <f t="shared" si="1"/>
        <v>1</v>
      </c>
    </row>
    <row r="11" spans="1:7" ht="14.25">
      <c r="A11" s="1" t="s">
        <v>18</v>
      </c>
      <c r="B11" s="16" t="s">
        <v>19</v>
      </c>
      <c r="C11" s="3">
        <v>192046.17</v>
      </c>
      <c r="D11" s="3">
        <v>173053.81</v>
      </c>
      <c r="E11" s="3">
        <f t="shared" si="2"/>
        <v>18992.360000000015</v>
      </c>
      <c r="F11" s="12">
        <f t="shared" si="0"/>
        <v>0.10974829158629917</v>
      </c>
      <c r="G11" s="12">
        <f t="shared" si="1"/>
        <v>1</v>
      </c>
    </row>
    <row r="12" spans="1:7" ht="14.25">
      <c r="A12" s="1" t="s">
        <v>20</v>
      </c>
      <c r="B12" s="16" t="s">
        <v>21</v>
      </c>
      <c r="C12" s="3">
        <v>11800</v>
      </c>
      <c r="D12" s="3">
        <v>5000</v>
      </c>
      <c r="E12" s="3">
        <f t="shared" si="2"/>
        <v>6800</v>
      </c>
      <c r="F12" s="12">
        <f t="shared" si="0"/>
        <v>1.36</v>
      </c>
      <c r="G12" s="12">
        <f t="shared" si="1"/>
        <v>1</v>
      </c>
    </row>
    <row r="13" spans="1:7" ht="14.25">
      <c r="A13" s="1" t="s">
        <v>22</v>
      </c>
      <c r="B13" s="16" t="s">
        <v>23</v>
      </c>
      <c r="C13" s="3">
        <v>217018.29</v>
      </c>
      <c r="D13" s="3">
        <v>145763.99</v>
      </c>
      <c r="E13" s="3">
        <f t="shared" si="2"/>
        <v>71254.30000000002</v>
      </c>
      <c r="F13" s="12">
        <f t="shared" si="0"/>
        <v>0.4888333531484698</v>
      </c>
      <c r="G13" s="12">
        <f t="shared" si="1"/>
        <v>1</v>
      </c>
    </row>
    <row r="14" spans="2:8" ht="14.25">
      <c r="B14" s="16" t="s">
        <v>24</v>
      </c>
      <c r="C14" s="3">
        <v>27700</v>
      </c>
      <c r="D14" s="3">
        <v>35136.5</v>
      </c>
      <c r="E14" s="3">
        <f t="shared" si="2"/>
        <v>-7436.5</v>
      </c>
      <c r="F14" s="12">
        <f t="shared" si="0"/>
        <v>-0.21164600913579895</v>
      </c>
      <c r="G14" s="12">
        <f t="shared" si="1"/>
        <v>1</v>
      </c>
      <c r="H14" s="3"/>
    </row>
    <row r="15" spans="1:8" ht="14.25">
      <c r="A15" s="1" t="s">
        <v>25</v>
      </c>
      <c r="B15" s="16" t="s">
        <v>26</v>
      </c>
      <c r="C15" s="3">
        <v>795632.35</v>
      </c>
      <c r="D15" s="3">
        <v>720369.22</v>
      </c>
      <c r="E15" s="3">
        <f t="shared" si="2"/>
        <v>75263.13</v>
      </c>
      <c r="F15" s="12">
        <f t="shared" si="0"/>
        <v>0.10447854782024141</v>
      </c>
      <c r="G15" s="12">
        <f t="shared" si="1"/>
        <v>1</v>
      </c>
      <c r="H15" s="3"/>
    </row>
    <row r="16" spans="1:8" ht="14.25">
      <c r="A16" s="1" t="s">
        <v>27</v>
      </c>
      <c r="B16" s="16" t="s">
        <v>28</v>
      </c>
      <c r="C16" s="3">
        <v>284013.83</v>
      </c>
      <c r="D16" s="3">
        <v>149455.52</v>
      </c>
      <c r="E16" s="3">
        <f t="shared" si="2"/>
        <v>134558.31000000003</v>
      </c>
      <c r="F16" s="12">
        <f t="shared" si="0"/>
        <v>0.9003234540952387</v>
      </c>
      <c r="G16" s="12">
        <f t="shared" si="1"/>
        <v>1</v>
      </c>
      <c r="H16" s="4"/>
    </row>
    <row r="17" spans="1:8" ht="14.25">
      <c r="A17" s="1" t="s">
        <v>29</v>
      </c>
      <c r="B17" s="16" t="s">
        <v>30</v>
      </c>
      <c r="C17" s="3">
        <v>45813.78</v>
      </c>
      <c r="D17" s="3">
        <v>38140.21</v>
      </c>
      <c r="E17" s="3">
        <f t="shared" si="2"/>
        <v>7673.57</v>
      </c>
      <c r="F17" s="12">
        <f t="shared" si="0"/>
        <v>0.20119370082125923</v>
      </c>
      <c r="G17" s="12">
        <f t="shared" si="1"/>
        <v>1</v>
      </c>
      <c r="H17" s="4"/>
    </row>
    <row r="18" spans="2:7" ht="14.25">
      <c r="B18" s="14" t="s">
        <v>31</v>
      </c>
      <c r="C18" s="15">
        <f>SUM(C19:C29)</f>
        <v>1951302.96</v>
      </c>
      <c r="D18" s="15">
        <f>SUM(D19:D29)</f>
        <v>1945354.26</v>
      </c>
      <c r="E18" s="15">
        <f>SUM(E19:E29)</f>
        <v>5948.69999999995</v>
      </c>
      <c r="F18" s="12">
        <f t="shared" si="0"/>
        <v>0.0030579006211444233</v>
      </c>
      <c r="G18" s="12">
        <f t="shared" si="1"/>
        <v>1</v>
      </c>
    </row>
    <row r="19" spans="1:7" ht="14.25">
      <c r="A19" s="1" t="s">
        <v>32</v>
      </c>
      <c r="B19" s="16" t="s">
        <v>33</v>
      </c>
      <c r="C19" s="3">
        <v>1544326.76</v>
      </c>
      <c r="D19" s="3">
        <v>1507461.31</v>
      </c>
      <c r="E19" s="3">
        <f aca="true" t="shared" si="3" ref="E19:E29">C19-D19</f>
        <v>36865.44999999995</v>
      </c>
      <c r="F19" s="12">
        <f t="shared" si="0"/>
        <v>0.024455320846675628</v>
      </c>
      <c r="G19" s="12">
        <f t="shared" si="1"/>
        <v>1</v>
      </c>
    </row>
    <row r="20" spans="1:7" ht="14.25">
      <c r="A20" s="1" t="s">
        <v>34</v>
      </c>
      <c r="B20" s="16" t="s">
        <v>35</v>
      </c>
      <c r="C20" s="3">
        <v>340.16</v>
      </c>
      <c r="D20" s="3">
        <v>0</v>
      </c>
      <c r="E20" s="3">
        <f t="shared" si="3"/>
        <v>340.16</v>
      </c>
      <c r="F20" s="12" t="e">
        <f t="shared" si="0"/>
        <v>#DIV/0!</v>
      </c>
      <c r="G20" s="12" t="e">
        <f t="shared" si="1"/>
        <v>#DIV/0!</v>
      </c>
    </row>
    <row r="21" spans="1:7" ht="14.25">
      <c r="A21" s="1" t="s">
        <v>36</v>
      </c>
      <c r="B21" s="16" t="s">
        <v>37</v>
      </c>
      <c r="C21" s="3">
        <v>1419</v>
      </c>
      <c r="D21" s="3">
        <v>1053.75</v>
      </c>
      <c r="E21" s="3">
        <f t="shared" si="3"/>
        <v>365.25</v>
      </c>
      <c r="F21" s="12">
        <f t="shared" si="0"/>
        <v>0.34661921708185056</v>
      </c>
      <c r="G21" s="12">
        <f t="shared" si="1"/>
        <v>1</v>
      </c>
    </row>
    <row r="22" spans="1:7" ht="14.25">
      <c r="A22" s="1" t="s">
        <v>38</v>
      </c>
      <c r="B22" s="17" t="s">
        <v>39</v>
      </c>
      <c r="C22" s="3">
        <f>+35119.49+33506.49</f>
        <v>68625.98</v>
      </c>
      <c r="D22" s="3">
        <v>129109.71</v>
      </c>
      <c r="E22" s="3">
        <f t="shared" si="3"/>
        <v>-60483.73000000001</v>
      </c>
      <c r="F22" s="12">
        <f t="shared" si="0"/>
        <v>-0.4684677085867516</v>
      </c>
      <c r="G22" s="12">
        <f t="shared" si="1"/>
        <v>1</v>
      </c>
    </row>
    <row r="23" spans="2:7" ht="14.25">
      <c r="B23" s="16" t="s">
        <v>40</v>
      </c>
      <c r="C23" s="3">
        <v>21724.74</v>
      </c>
      <c r="D23" s="3">
        <v>23002.93</v>
      </c>
      <c r="E23" s="3">
        <f t="shared" si="3"/>
        <v>-1278.1899999999987</v>
      </c>
      <c r="F23" s="12">
        <f t="shared" si="0"/>
        <v>-0.055566399584748495</v>
      </c>
      <c r="G23" s="12">
        <f t="shared" si="1"/>
        <v>1</v>
      </c>
    </row>
    <row r="24" spans="1:7" ht="14.25">
      <c r="A24" s="1" t="s">
        <v>41</v>
      </c>
      <c r="B24" s="16" t="s">
        <v>42</v>
      </c>
      <c r="C24" s="3">
        <v>22180</v>
      </c>
      <c r="D24" s="3">
        <v>8360</v>
      </c>
      <c r="E24" s="3">
        <f t="shared" si="3"/>
        <v>13820</v>
      </c>
      <c r="F24" s="12">
        <f t="shared" si="0"/>
        <v>1.6531100478468899</v>
      </c>
      <c r="G24" s="12">
        <f t="shared" si="1"/>
        <v>1</v>
      </c>
    </row>
    <row r="25" spans="1:7" ht="14.25">
      <c r="A25" s="1" t="s">
        <v>43</v>
      </c>
      <c r="B25" s="16" t="s">
        <v>44</v>
      </c>
      <c r="C25" s="3">
        <v>248654</v>
      </c>
      <c r="D25" s="3">
        <v>162281.75</v>
      </c>
      <c r="E25" s="3">
        <f t="shared" si="3"/>
        <v>86372.25</v>
      </c>
      <c r="F25" s="12">
        <f t="shared" si="0"/>
        <v>0.5322363728515376</v>
      </c>
      <c r="G25" s="12">
        <f t="shared" si="1"/>
        <v>1</v>
      </c>
    </row>
    <row r="26" spans="1:7" ht="14.25">
      <c r="A26" s="1" t="s">
        <v>45</v>
      </c>
      <c r="B26" s="16" t="s">
        <v>46</v>
      </c>
      <c r="C26" s="3">
        <v>4280</v>
      </c>
      <c r="D26" s="3">
        <v>18970.66</v>
      </c>
      <c r="E26" s="3">
        <f t="shared" si="3"/>
        <v>-14690.66</v>
      </c>
      <c r="F26" s="12">
        <f t="shared" si="0"/>
        <v>-0.7743884503754745</v>
      </c>
      <c r="G26" s="12">
        <f t="shared" si="1"/>
        <v>1</v>
      </c>
    </row>
    <row r="27" spans="1:7" ht="14.25">
      <c r="A27" s="1" t="s">
        <v>47</v>
      </c>
      <c r="B27" s="17" t="s">
        <v>48</v>
      </c>
      <c r="C27" s="3">
        <v>500</v>
      </c>
      <c r="D27" s="3">
        <v>250</v>
      </c>
      <c r="E27" s="3">
        <f t="shared" si="3"/>
        <v>250</v>
      </c>
      <c r="F27" s="12">
        <f t="shared" si="0"/>
        <v>1</v>
      </c>
      <c r="G27" s="12">
        <f t="shared" si="1"/>
        <v>1</v>
      </c>
    </row>
    <row r="28" spans="2:7" ht="14.25">
      <c r="B28" s="17" t="s">
        <v>49</v>
      </c>
      <c r="C28" s="3">
        <v>8476.32</v>
      </c>
      <c r="D28" s="3">
        <v>25198.03</v>
      </c>
      <c r="E28" s="3">
        <f t="shared" si="3"/>
        <v>-16721.71</v>
      </c>
      <c r="F28" s="12">
        <f t="shared" si="0"/>
        <v>-0.6636117982239088</v>
      </c>
      <c r="G28" s="12">
        <f t="shared" si="1"/>
        <v>1</v>
      </c>
    </row>
    <row r="29" spans="1:7" ht="14.25">
      <c r="A29" s="1" t="s">
        <v>50</v>
      </c>
      <c r="B29" s="16" t="s">
        <v>51</v>
      </c>
      <c r="C29" s="3">
        <v>30776</v>
      </c>
      <c r="D29" s="3">
        <v>69666.12</v>
      </c>
      <c r="E29" s="3">
        <f t="shared" si="3"/>
        <v>-38890.119999999995</v>
      </c>
      <c r="F29" s="12">
        <f t="shared" si="0"/>
        <v>-0.5582357679744472</v>
      </c>
      <c r="G29" s="12">
        <f t="shared" si="1"/>
        <v>1</v>
      </c>
    </row>
    <row r="30" spans="1:7" ht="14.25">
      <c r="A30" s="1" t="s">
        <v>52</v>
      </c>
      <c r="B30" s="14" t="s">
        <v>53</v>
      </c>
      <c r="C30" s="15">
        <f>SUM(C31:C34)</f>
        <v>135704.46</v>
      </c>
      <c r="D30" s="15">
        <f>SUM(D31:D34)</f>
        <v>531044.78</v>
      </c>
      <c r="E30" s="15">
        <f>SUM(E31:E34)</f>
        <v>-395340.32000000007</v>
      </c>
      <c r="F30" s="12">
        <f t="shared" si="0"/>
        <v>-0.7444575954592757</v>
      </c>
      <c r="G30" s="12">
        <f t="shared" si="1"/>
        <v>1</v>
      </c>
    </row>
    <row r="31" spans="1:7" ht="14.25">
      <c r="A31" s="1" t="s">
        <v>54</v>
      </c>
      <c r="B31" s="16" t="s">
        <v>55</v>
      </c>
      <c r="C31" s="3">
        <v>73320.68</v>
      </c>
      <c r="D31" s="3">
        <v>362208.71</v>
      </c>
      <c r="E31" s="3">
        <f aca="true" t="shared" si="4" ref="E31:E34">C31-D31</f>
        <v>-288888.03</v>
      </c>
      <c r="F31" s="12">
        <f t="shared" si="0"/>
        <v>-0.797573393527726</v>
      </c>
      <c r="G31" s="12">
        <f t="shared" si="1"/>
        <v>1</v>
      </c>
    </row>
    <row r="32" spans="1:7" ht="14.25">
      <c r="A32" s="1" t="s">
        <v>56</v>
      </c>
      <c r="B32" s="16" t="s">
        <v>57</v>
      </c>
      <c r="C32" s="3">
        <v>10000</v>
      </c>
      <c r="D32" s="3">
        <v>53800</v>
      </c>
      <c r="E32" s="3">
        <f t="shared" si="4"/>
        <v>-43800</v>
      </c>
      <c r="F32" s="12">
        <f t="shared" si="0"/>
        <v>-0.8141263940520446</v>
      </c>
      <c r="G32" s="12">
        <f t="shared" si="1"/>
        <v>1</v>
      </c>
    </row>
    <row r="33" spans="2:7" ht="14.25">
      <c r="B33" s="17" t="s">
        <v>58</v>
      </c>
      <c r="C33" s="3">
        <v>52383.78</v>
      </c>
      <c r="D33" s="3">
        <v>115036.07</v>
      </c>
      <c r="E33" s="3">
        <f t="shared" si="4"/>
        <v>-62652.29000000001</v>
      </c>
      <c r="F33" s="12">
        <f t="shared" si="0"/>
        <v>-0.5446316968234398</v>
      </c>
      <c r="G33" s="12">
        <f t="shared" si="1"/>
        <v>1</v>
      </c>
    </row>
    <row r="34" spans="1:7" ht="14.25">
      <c r="A34" s="1" t="s">
        <v>59</v>
      </c>
      <c r="B34" s="16" t="s">
        <v>60</v>
      </c>
      <c r="C34" s="3">
        <v>0</v>
      </c>
      <c r="D34" s="3">
        <v>0</v>
      </c>
      <c r="E34" s="3">
        <f t="shared" si="4"/>
        <v>0</v>
      </c>
      <c r="F34" s="12" t="e">
        <f t="shared" si="0"/>
        <v>#DIV/0!</v>
      </c>
      <c r="G34" s="12" t="e">
        <f t="shared" si="1"/>
        <v>#DIV/0!</v>
      </c>
    </row>
    <row r="35" spans="1:7" ht="14.25">
      <c r="A35" s="13">
        <v>0.16739583333333333</v>
      </c>
      <c r="B35" s="5" t="s">
        <v>61</v>
      </c>
      <c r="C35" s="8">
        <f>C36-C37</f>
        <v>0</v>
      </c>
      <c r="D35" s="8">
        <f>D36-D37</f>
        <v>0</v>
      </c>
      <c r="E35" s="8">
        <f>E36+E37</f>
        <v>0</v>
      </c>
      <c r="F35" s="12" t="e">
        <f t="shared" si="0"/>
        <v>#DIV/0!</v>
      </c>
      <c r="G35" s="12" t="e">
        <f t="shared" si="1"/>
        <v>#DIV/0!</v>
      </c>
    </row>
    <row r="36" spans="1:7" ht="14.25">
      <c r="A36" s="1" t="s">
        <v>62</v>
      </c>
      <c r="B36" s="2" t="s">
        <v>63</v>
      </c>
      <c r="C36" s="3">
        <v>0</v>
      </c>
      <c r="D36" s="3">
        <v>0</v>
      </c>
      <c r="E36" s="3">
        <f aca="true" t="shared" si="5" ref="E36:E37">C36-D36</f>
        <v>0</v>
      </c>
      <c r="F36" s="12" t="e">
        <f t="shared" si="0"/>
        <v>#DIV/0!</v>
      </c>
      <c r="G36" s="12" t="e">
        <f t="shared" si="1"/>
        <v>#DIV/0!</v>
      </c>
    </row>
    <row r="37" spans="1:7" ht="14.25">
      <c r="A37" s="1" t="s">
        <v>64</v>
      </c>
      <c r="B37" s="2" t="s">
        <v>65</v>
      </c>
      <c r="C37" s="3">
        <v>0</v>
      </c>
      <c r="D37" s="3">
        <v>0</v>
      </c>
      <c r="E37" s="3">
        <f t="shared" si="5"/>
        <v>0</v>
      </c>
      <c r="F37" s="12" t="e">
        <f t="shared" si="0"/>
        <v>#DIV/0!</v>
      </c>
      <c r="G37" s="12" t="e">
        <f t="shared" si="1"/>
        <v>#DIV/0!</v>
      </c>
    </row>
    <row r="38" spans="1:7" ht="14.25">
      <c r="A38" s="13">
        <v>0.1674074074074074</v>
      </c>
      <c r="B38" s="5" t="s">
        <v>66</v>
      </c>
      <c r="C38" s="8">
        <f>C39-C40</f>
        <v>0</v>
      </c>
      <c r="D38" s="8">
        <f>D39-D40</f>
        <v>0</v>
      </c>
      <c r="E38" s="8">
        <f>E39-E40</f>
        <v>0</v>
      </c>
      <c r="F38" s="12" t="e">
        <f t="shared" si="0"/>
        <v>#DIV/0!</v>
      </c>
      <c r="G38" s="12" t="e">
        <f t="shared" si="1"/>
        <v>#DIV/0!</v>
      </c>
    </row>
    <row r="39" spans="1:7" ht="14.25">
      <c r="A39" s="1" t="s">
        <v>67</v>
      </c>
      <c r="B39" s="2" t="s">
        <v>63</v>
      </c>
      <c r="C39" s="3">
        <v>0</v>
      </c>
      <c r="D39" s="3">
        <v>0</v>
      </c>
      <c r="E39" s="3">
        <f aca="true" t="shared" si="6" ref="E39:E40">C39-D39</f>
        <v>0</v>
      </c>
      <c r="F39" s="12" t="e">
        <f t="shared" si="0"/>
        <v>#DIV/0!</v>
      </c>
      <c r="G39" s="12" t="e">
        <f t="shared" si="1"/>
        <v>#DIV/0!</v>
      </c>
    </row>
    <row r="40" spans="1:7" ht="14.25">
      <c r="A40" s="1" t="s">
        <v>68</v>
      </c>
      <c r="B40" s="2" t="s">
        <v>65</v>
      </c>
      <c r="C40" s="3">
        <v>0</v>
      </c>
      <c r="D40" s="3">
        <v>0</v>
      </c>
      <c r="E40" s="3">
        <f t="shared" si="6"/>
        <v>0</v>
      </c>
      <c r="F40" s="12" t="e">
        <f t="shared" si="0"/>
        <v>#DIV/0!</v>
      </c>
      <c r="G40" s="12" t="e">
        <f t="shared" si="1"/>
        <v>#DIV/0!</v>
      </c>
    </row>
    <row r="41" spans="1:7" ht="14.25">
      <c r="A41" s="18"/>
      <c r="B41" s="5" t="s">
        <v>69</v>
      </c>
      <c r="C41" s="8">
        <f aca="true" t="shared" si="7" ref="C41:C42">C42</f>
        <v>2265.31</v>
      </c>
      <c r="D41" s="8">
        <f aca="true" t="shared" si="8" ref="D41:D42">D42</f>
        <v>98281.28</v>
      </c>
      <c r="E41" s="8">
        <f aca="true" t="shared" si="9" ref="E41:E42">E42</f>
        <v>-96015.97</v>
      </c>
      <c r="F41" s="12">
        <f t="shared" si="0"/>
        <v>-0.9769507478942073</v>
      </c>
      <c r="G41" s="12">
        <f t="shared" si="1"/>
        <v>1</v>
      </c>
    </row>
    <row r="42" spans="1:7" ht="14.25">
      <c r="A42" s="18"/>
      <c r="B42" s="14" t="s">
        <v>70</v>
      </c>
      <c r="C42" s="15">
        <f t="shared" si="7"/>
        <v>2265.31</v>
      </c>
      <c r="D42" s="15">
        <f t="shared" si="8"/>
        <v>98281.28</v>
      </c>
      <c r="E42" s="15">
        <f t="shared" si="9"/>
        <v>-96015.97</v>
      </c>
      <c r="F42" s="12">
        <f t="shared" si="0"/>
        <v>-0.9769507478942073</v>
      </c>
      <c r="G42" s="12">
        <f t="shared" si="1"/>
        <v>1</v>
      </c>
    </row>
    <row r="43" spans="1:7" ht="14.25">
      <c r="A43" s="18"/>
      <c r="B43" s="16" t="s">
        <v>70</v>
      </c>
      <c r="C43" s="3">
        <v>2265.31</v>
      </c>
      <c r="D43" s="3">
        <v>98281.28</v>
      </c>
      <c r="E43" s="3">
        <f>C43-D43</f>
        <v>-96015.97</v>
      </c>
      <c r="F43" s="12">
        <f t="shared" si="0"/>
        <v>-0.9769507478942073</v>
      </c>
      <c r="G43" s="12">
        <f t="shared" si="1"/>
        <v>1</v>
      </c>
    </row>
    <row r="44" spans="1:7" ht="14.25">
      <c r="A44" s="13">
        <v>0.16738425925925926</v>
      </c>
      <c r="B44" s="5" t="s">
        <v>71</v>
      </c>
      <c r="C44" s="8">
        <f>+C45</f>
        <v>2487831.25</v>
      </c>
      <c r="D44" s="8">
        <f>+D45</f>
        <v>2378943.96</v>
      </c>
      <c r="E44" s="8">
        <f>E45</f>
        <v>108887.29000000001</v>
      </c>
      <c r="F44" s="12">
        <f t="shared" si="0"/>
        <v>0.04577127155193685</v>
      </c>
      <c r="G44" s="12">
        <f t="shared" si="1"/>
        <v>1</v>
      </c>
    </row>
    <row r="45" spans="1:7" ht="14.25">
      <c r="A45" s="13"/>
      <c r="B45" s="14" t="s">
        <v>72</v>
      </c>
      <c r="C45" s="15">
        <f>SUM(C46:C69)</f>
        <v>2487831.25</v>
      </c>
      <c r="D45" s="15">
        <f>SUM(D46:D69)</f>
        <v>2378943.96</v>
      </c>
      <c r="E45" s="15">
        <f>SUM(E46:E69)</f>
        <v>108887.29000000001</v>
      </c>
      <c r="F45" s="12">
        <f t="shared" si="0"/>
        <v>0.04577127155193685</v>
      </c>
      <c r="G45" s="12">
        <f t="shared" si="1"/>
        <v>1</v>
      </c>
    </row>
    <row r="46" spans="1:7" ht="14.25">
      <c r="A46" s="1" t="s">
        <v>73</v>
      </c>
      <c r="B46" s="16" t="s">
        <v>74</v>
      </c>
      <c r="C46" s="3">
        <v>0</v>
      </c>
      <c r="D46" s="3">
        <v>0</v>
      </c>
      <c r="E46" s="3">
        <f aca="true" t="shared" si="10" ref="E46:E69">C46-D46</f>
        <v>0</v>
      </c>
      <c r="F46" s="12" t="e">
        <f t="shared" si="0"/>
        <v>#DIV/0!</v>
      </c>
      <c r="G46" s="12" t="e">
        <f t="shared" si="1"/>
        <v>#DIV/0!</v>
      </c>
    </row>
    <row r="47" spans="2:7" ht="14.25">
      <c r="B47" s="16" t="s">
        <v>75</v>
      </c>
      <c r="C47" s="3">
        <v>1658079</v>
      </c>
      <c r="D47" s="3">
        <v>1658079</v>
      </c>
      <c r="E47" s="3">
        <f t="shared" si="10"/>
        <v>0</v>
      </c>
      <c r="F47" s="12">
        <f t="shared" si="0"/>
        <v>0</v>
      </c>
      <c r="G47" s="12" t="e">
        <f t="shared" si="1"/>
        <v>#DIV/0!</v>
      </c>
    </row>
    <row r="48" spans="2:7" ht="14.25">
      <c r="B48" s="16" t="s">
        <v>76</v>
      </c>
      <c r="C48" s="3">
        <v>4510.32</v>
      </c>
      <c r="D48" s="3">
        <v>4513.61</v>
      </c>
      <c r="E48" s="3">
        <f t="shared" si="10"/>
        <v>-3.2899999999999636</v>
      </c>
      <c r="F48" s="12">
        <f t="shared" si="0"/>
        <v>-0.0007289065736738362</v>
      </c>
      <c r="G48" s="12">
        <f t="shared" si="1"/>
        <v>1</v>
      </c>
    </row>
    <row r="49" spans="1:7" ht="14.25">
      <c r="A49" s="1" t="s">
        <v>77</v>
      </c>
      <c r="B49" s="16" t="s">
        <v>78</v>
      </c>
      <c r="C49" s="3">
        <v>568992.17</v>
      </c>
      <c r="D49" s="3">
        <v>568992.17</v>
      </c>
      <c r="E49" s="3">
        <f t="shared" si="10"/>
        <v>0</v>
      </c>
      <c r="F49" s="12">
        <f t="shared" si="0"/>
        <v>0</v>
      </c>
      <c r="G49" s="12" t="e">
        <f t="shared" si="1"/>
        <v>#DIV/0!</v>
      </c>
    </row>
    <row r="50" spans="1:7" ht="14.25">
      <c r="A50" s="1" t="s">
        <v>79</v>
      </c>
      <c r="B50" s="16" t="s">
        <v>80</v>
      </c>
      <c r="C50" s="3">
        <v>39445.1</v>
      </c>
      <c r="D50" s="3">
        <v>39445.1</v>
      </c>
      <c r="E50" s="3">
        <f t="shared" si="10"/>
        <v>0</v>
      </c>
      <c r="F50" s="12">
        <f t="shared" si="0"/>
        <v>0</v>
      </c>
      <c r="G50" s="12" t="e">
        <f t="shared" si="1"/>
        <v>#DIV/0!</v>
      </c>
    </row>
    <row r="51" spans="2:7" ht="14.25">
      <c r="B51" s="16" t="s">
        <v>81</v>
      </c>
      <c r="C51" s="3">
        <v>0</v>
      </c>
      <c r="D51" s="3">
        <v>0</v>
      </c>
      <c r="E51" s="3">
        <f t="shared" si="10"/>
        <v>0</v>
      </c>
      <c r="F51" s="12" t="e">
        <f t="shared" si="0"/>
        <v>#DIV/0!</v>
      </c>
      <c r="G51" s="12" t="e">
        <f t="shared" si="1"/>
        <v>#DIV/0!</v>
      </c>
    </row>
    <row r="52" spans="1:7" ht="14.25">
      <c r="A52" s="1" t="s">
        <v>82</v>
      </c>
      <c r="B52" s="16" t="s">
        <v>83</v>
      </c>
      <c r="C52" s="3">
        <v>32782.8</v>
      </c>
      <c r="D52" s="3">
        <v>14693</v>
      </c>
      <c r="E52" s="3">
        <f t="shared" si="10"/>
        <v>18089.800000000003</v>
      </c>
      <c r="F52" s="12">
        <f t="shared" si="0"/>
        <v>1.2311849179881578</v>
      </c>
      <c r="G52" s="12">
        <f t="shared" si="1"/>
        <v>1</v>
      </c>
    </row>
    <row r="53" spans="1:7" ht="14.25">
      <c r="A53" s="1" t="s">
        <v>84</v>
      </c>
      <c r="B53" s="16" t="s">
        <v>85</v>
      </c>
      <c r="C53" s="3">
        <v>0</v>
      </c>
      <c r="D53" s="3">
        <v>0</v>
      </c>
      <c r="E53" s="3">
        <f t="shared" si="10"/>
        <v>0</v>
      </c>
      <c r="F53" s="12" t="e">
        <f t="shared" si="0"/>
        <v>#DIV/0!</v>
      </c>
      <c r="G53" s="12" t="e">
        <f t="shared" si="1"/>
        <v>#DIV/0!</v>
      </c>
    </row>
    <row r="54" spans="1:7" ht="14.25">
      <c r="A54" s="1" t="s">
        <v>86</v>
      </c>
      <c r="B54" s="16" t="s">
        <v>87</v>
      </c>
      <c r="C54" s="3">
        <v>6296.53</v>
      </c>
      <c r="D54" s="3">
        <v>3893.24</v>
      </c>
      <c r="E54" s="3">
        <f t="shared" si="10"/>
        <v>2403.29</v>
      </c>
      <c r="F54" s="12">
        <f t="shared" si="0"/>
        <v>0.6172981886552075</v>
      </c>
      <c r="G54" s="12">
        <f t="shared" si="1"/>
        <v>1</v>
      </c>
    </row>
    <row r="55" spans="1:7" ht="14.25">
      <c r="A55" s="1" t="s">
        <v>88</v>
      </c>
      <c r="B55" s="16" t="s">
        <v>89</v>
      </c>
      <c r="C55" s="3">
        <v>1869.52</v>
      </c>
      <c r="D55" s="3">
        <v>2422.72</v>
      </c>
      <c r="E55" s="3">
        <f t="shared" si="10"/>
        <v>-553.1999999999998</v>
      </c>
      <c r="F55" s="12">
        <f t="shared" si="0"/>
        <v>-0.2283383965130101</v>
      </c>
      <c r="G55" s="12">
        <f t="shared" si="1"/>
        <v>1</v>
      </c>
    </row>
    <row r="56" spans="1:7" ht="14.25">
      <c r="A56" s="1" t="s">
        <v>90</v>
      </c>
      <c r="B56" s="16" t="s">
        <v>91</v>
      </c>
      <c r="C56" s="3">
        <v>7501.27</v>
      </c>
      <c r="D56" s="3">
        <v>8017.4</v>
      </c>
      <c r="E56" s="3">
        <f t="shared" si="10"/>
        <v>-516.1299999999992</v>
      </c>
      <c r="F56" s="12">
        <f t="shared" si="0"/>
        <v>-0.06437623169606096</v>
      </c>
      <c r="G56" s="12">
        <f t="shared" si="1"/>
        <v>1</v>
      </c>
    </row>
    <row r="57" spans="2:7" ht="14.25">
      <c r="B57" s="16" t="s">
        <v>92</v>
      </c>
      <c r="C57" s="3">
        <v>1496.8</v>
      </c>
      <c r="D57" s="3">
        <v>1799.42</v>
      </c>
      <c r="E57" s="3">
        <f t="shared" si="10"/>
        <v>-302.6200000000001</v>
      </c>
      <c r="F57" s="12">
        <f t="shared" si="0"/>
        <v>-0.16817641239955103</v>
      </c>
      <c r="G57" s="12">
        <f t="shared" si="1"/>
        <v>1</v>
      </c>
    </row>
    <row r="58" spans="1:7" ht="14.25">
      <c r="A58" s="1" t="s">
        <v>93</v>
      </c>
      <c r="B58" s="16" t="s">
        <v>94</v>
      </c>
      <c r="C58" s="3">
        <v>0</v>
      </c>
      <c r="D58" s="3">
        <v>0</v>
      </c>
      <c r="E58" s="3">
        <f t="shared" si="10"/>
        <v>0</v>
      </c>
      <c r="F58" s="12" t="e">
        <f t="shared" si="0"/>
        <v>#DIV/0!</v>
      </c>
      <c r="G58" s="12" t="e">
        <f t="shared" si="1"/>
        <v>#DIV/0!</v>
      </c>
    </row>
    <row r="59" spans="1:7" ht="14.25">
      <c r="A59" s="1" t="s">
        <v>95</v>
      </c>
      <c r="B59" s="16" t="s">
        <v>96</v>
      </c>
      <c r="C59" s="3">
        <v>86260</v>
      </c>
      <c r="D59" s="3">
        <v>58078.93</v>
      </c>
      <c r="E59" s="3">
        <f t="shared" si="10"/>
        <v>28181.07</v>
      </c>
      <c r="F59" s="12">
        <f t="shared" si="0"/>
        <v>0.48522019947681544</v>
      </c>
      <c r="G59" s="12">
        <f t="shared" si="1"/>
        <v>1</v>
      </c>
    </row>
    <row r="60" spans="1:7" ht="14.25">
      <c r="A60" s="1" t="s">
        <v>97</v>
      </c>
      <c r="B60" s="16" t="s">
        <v>98</v>
      </c>
      <c r="C60" s="3">
        <v>0</v>
      </c>
      <c r="D60" s="3">
        <v>0</v>
      </c>
      <c r="E60" s="3">
        <f t="shared" si="10"/>
        <v>0</v>
      </c>
      <c r="F60" s="12" t="e">
        <f t="shared" si="0"/>
        <v>#DIV/0!</v>
      </c>
      <c r="G60" s="12" t="e">
        <f t="shared" si="1"/>
        <v>#DIV/0!</v>
      </c>
    </row>
    <row r="61" spans="1:7" ht="14.25">
      <c r="A61" s="1" t="s">
        <v>99</v>
      </c>
      <c r="B61" s="16" t="s">
        <v>100</v>
      </c>
      <c r="C61" s="3">
        <v>76280</v>
      </c>
      <c r="D61" s="3">
        <v>19005.85</v>
      </c>
      <c r="E61" s="3">
        <f t="shared" si="10"/>
        <v>57274.15</v>
      </c>
      <c r="F61" s="12">
        <f t="shared" si="0"/>
        <v>3.0135011062383428</v>
      </c>
      <c r="G61" s="12">
        <f t="shared" si="1"/>
        <v>1</v>
      </c>
    </row>
    <row r="62" spans="1:7" ht="14.25">
      <c r="A62" s="1" t="s">
        <v>101</v>
      </c>
      <c r="B62" s="17" t="s">
        <v>102</v>
      </c>
      <c r="C62" s="3">
        <v>19.37</v>
      </c>
      <c r="D62" s="3">
        <v>3.33</v>
      </c>
      <c r="E62" s="3">
        <f t="shared" si="10"/>
        <v>16.04</v>
      </c>
      <c r="F62" s="12">
        <f t="shared" si="0"/>
        <v>4.816816816816816</v>
      </c>
      <c r="G62" s="12">
        <f t="shared" si="1"/>
        <v>1</v>
      </c>
    </row>
    <row r="63" spans="1:7" ht="14.25">
      <c r="A63" s="1" t="s">
        <v>103</v>
      </c>
      <c r="B63" s="16" t="s">
        <v>104</v>
      </c>
      <c r="C63" s="3">
        <v>0.03</v>
      </c>
      <c r="D63" s="3">
        <v>0.19</v>
      </c>
      <c r="E63" s="3">
        <f t="shared" si="10"/>
        <v>-0.16</v>
      </c>
      <c r="F63" s="12">
        <f t="shared" si="0"/>
        <v>-0.8421052631578947</v>
      </c>
      <c r="G63" s="12">
        <f t="shared" si="1"/>
        <v>1</v>
      </c>
    </row>
    <row r="64" spans="1:7" ht="14.25">
      <c r="A64" s="1" t="s">
        <v>105</v>
      </c>
      <c r="B64" s="16" t="s">
        <v>106</v>
      </c>
      <c r="C64" s="3">
        <v>4298.34</v>
      </c>
      <c r="D64" s="3">
        <v>0</v>
      </c>
      <c r="E64" s="3">
        <f t="shared" si="10"/>
        <v>4298.34</v>
      </c>
      <c r="F64" s="12" t="e">
        <f t="shared" si="0"/>
        <v>#DIV/0!</v>
      </c>
      <c r="G64" s="12" t="e">
        <f t="shared" si="1"/>
        <v>#DIV/0!</v>
      </c>
    </row>
    <row r="65" spans="1:7" ht="14.25">
      <c r="A65" s="1" t="s">
        <v>107</v>
      </c>
      <c r="B65" s="16" t="s">
        <v>108</v>
      </c>
      <c r="C65" s="3">
        <v>0</v>
      </c>
      <c r="D65" s="3">
        <v>0</v>
      </c>
      <c r="E65" s="3">
        <f t="shared" si="10"/>
        <v>0</v>
      </c>
      <c r="F65" s="12" t="e">
        <f t="shared" si="0"/>
        <v>#DIV/0!</v>
      </c>
      <c r="G65" s="12" t="e">
        <f t="shared" si="1"/>
        <v>#DIV/0!</v>
      </c>
    </row>
    <row r="66" spans="1:7" ht="14.25">
      <c r="A66" s="1" t="s">
        <v>109</v>
      </c>
      <c r="B66" s="16" t="s">
        <v>110</v>
      </c>
      <c r="C66" s="3">
        <v>0</v>
      </c>
      <c r="D66" s="3">
        <v>0</v>
      </c>
      <c r="E66" s="3">
        <f t="shared" si="10"/>
        <v>0</v>
      </c>
      <c r="F66" s="12" t="e">
        <f t="shared" si="0"/>
        <v>#DIV/0!</v>
      </c>
      <c r="G66" s="12" t="e">
        <f t="shared" si="1"/>
        <v>#DIV/0!</v>
      </c>
    </row>
    <row r="67" spans="1:7" ht="14.25">
      <c r="A67" s="1" t="s">
        <v>111</v>
      </c>
      <c r="B67" s="16" t="s">
        <v>112</v>
      </c>
      <c r="C67" s="3">
        <v>0</v>
      </c>
      <c r="D67" s="3">
        <v>0</v>
      </c>
      <c r="E67" s="3">
        <f t="shared" si="10"/>
        <v>0</v>
      </c>
      <c r="F67" s="12" t="e">
        <f t="shared" si="0"/>
        <v>#DIV/0!</v>
      </c>
      <c r="G67" s="12" t="e">
        <f t="shared" si="1"/>
        <v>#DIV/0!</v>
      </c>
    </row>
    <row r="68" spans="2:7" ht="14.25">
      <c r="B68" s="16" t="s">
        <v>113</v>
      </c>
      <c r="C68" s="3">
        <v>0</v>
      </c>
      <c r="D68" s="3">
        <v>0</v>
      </c>
      <c r="E68" s="3">
        <f t="shared" si="10"/>
        <v>0</v>
      </c>
      <c r="F68" s="12" t="e">
        <f t="shared" si="0"/>
        <v>#DIV/0!</v>
      </c>
      <c r="G68" s="12" t="e">
        <f t="shared" si="1"/>
        <v>#DIV/0!</v>
      </c>
    </row>
    <row r="69" spans="2:7" ht="14.25">
      <c r="B69" s="16" t="s">
        <v>114</v>
      </c>
      <c r="C69" s="3">
        <v>0</v>
      </c>
      <c r="D69" s="3">
        <v>0</v>
      </c>
      <c r="E69" s="3">
        <f t="shared" si="10"/>
        <v>0</v>
      </c>
      <c r="F69" s="12" t="e">
        <f t="shared" si="0"/>
        <v>#DIV/0!</v>
      </c>
      <c r="G69" s="12" t="e">
        <f t="shared" si="1"/>
        <v>#DIV/0!</v>
      </c>
    </row>
    <row r="70" spans="5:7" ht="14.25">
      <c r="E70" s="3"/>
      <c r="F70" s="12" t="e">
        <f t="shared" si="0"/>
        <v>#DIV/0!</v>
      </c>
      <c r="G70" s="12" t="e">
        <f t="shared" si="1"/>
        <v>#DIV/0!</v>
      </c>
    </row>
    <row r="71" spans="1:7" ht="14.25">
      <c r="A71" s="9">
        <v>0.20902777777777778</v>
      </c>
      <c r="B71" s="10" t="s">
        <v>115</v>
      </c>
      <c r="C71" s="11">
        <f>+C72+C84+C133+C140+C165+C189+C193+C198+C204</f>
        <v>10662426.999999998</v>
      </c>
      <c r="D71" s="11">
        <f>+D72+D84+D133+D140+D165+D189+D193+D198+D204</f>
        <v>9660714.06</v>
      </c>
      <c r="E71" s="11">
        <f>+E72+E84+E133+E140+E165+E189+E193+E198+E204</f>
        <v>1001712.9400000001</v>
      </c>
      <c r="F71" s="12">
        <f t="shared" si="0"/>
        <v>0.10368932708065268</v>
      </c>
      <c r="G71" s="12">
        <f t="shared" si="1"/>
        <v>1</v>
      </c>
    </row>
    <row r="72" spans="1:7" ht="14.25">
      <c r="A72" s="13">
        <v>0.20903935185185185</v>
      </c>
      <c r="B72" s="5" t="s">
        <v>116</v>
      </c>
      <c r="C72" s="8">
        <f>C73</f>
        <v>61145.34</v>
      </c>
      <c r="D72" s="8">
        <f>D73</f>
        <v>61693.67</v>
      </c>
      <c r="E72" s="8">
        <f>E73</f>
        <v>-548.3299999999999</v>
      </c>
      <c r="F72" s="12">
        <f t="shared" si="0"/>
        <v>-0.008887945878402111</v>
      </c>
      <c r="G72" s="12">
        <f t="shared" si="1"/>
        <v>1</v>
      </c>
    </row>
    <row r="73" spans="1:7" ht="14.25">
      <c r="A73" s="1" t="s">
        <v>117</v>
      </c>
      <c r="B73" s="14" t="s">
        <v>118</v>
      </c>
      <c r="C73" s="15">
        <f>SUM(C74:C83)</f>
        <v>61145.34</v>
      </c>
      <c r="D73" s="15">
        <f>SUM(D74:D83)</f>
        <v>61693.67</v>
      </c>
      <c r="E73" s="15">
        <f>SUM(E74:E83)</f>
        <v>-548.3299999999999</v>
      </c>
      <c r="F73" s="12">
        <f t="shared" si="0"/>
        <v>-0.008887945878402111</v>
      </c>
      <c r="G73" s="12">
        <f t="shared" si="1"/>
        <v>1</v>
      </c>
    </row>
    <row r="74" spans="1:7" ht="14.25">
      <c r="A74" s="1" t="s">
        <v>119</v>
      </c>
      <c r="B74" s="17" t="s">
        <v>120</v>
      </c>
      <c r="C74" s="3">
        <v>1904.89</v>
      </c>
      <c r="D74" s="3">
        <v>15596.81</v>
      </c>
      <c r="E74" s="3">
        <f aca="true" t="shared" si="11" ref="E74:E83">C74-D74</f>
        <v>-13691.92</v>
      </c>
      <c r="F74" s="12">
        <f t="shared" si="0"/>
        <v>-0.8778666919709864</v>
      </c>
      <c r="G74" s="12">
        <f t="shared" si="1"/>
        <v>1</v>
      </c>
    </row>
    <row r="75" spans="1:7" ht="14.25">
      <c r="A75" s="1" t="s">
        <v>121</v>
      </c>
      <c r="B75" s="16" t="s">
        <v>122</v>
      </c>
      <c r="C75" s="3">
        <v>15068.08</v>
      </c>
      <c r="D75" s="3">
        <v>14801.96</v>
      </c>
      <c r="E75" s="3">
        <f t="shared" si="11"/>
        <v>266.1200000000008</v>
      </c>
      <c r="F75" s="12">
        <f t="shared" si="0"/>
        <v>0.017978700118092526</v>
      </c>
      <c r="G75" s="12">
        <f t="shared" si="1"/>
        <v>1</v>
      </c>
    </row>
    <row r="76" spans="1:7" ht="14.25">
      <c r="A76" s="1" t="s">
        <v>123</v>
      </c>
      <c r="B76" s="16" t="s">
        <v>124</v>
      </c>
      <c r="C76" s="3">
        <v>7601.42</v>
      </c>
      <c r="D76" s="3">
        <v>10384.6</v>
      </c>
      <c r="E76" s="3">
        <f t="shared" si="11"/>
        <v>-2783.1800000000003</v>
      </c>
      <c r="F76" s="12">
        <f t="shared" si="0"/>
        <v>-0.2680103229782563</v>
      </c>
      <c r="G76" s="12">
        <f t="shared" si="1"/>
        <v>1</v>
      </c>
    </row>
    <row r="77" spans="1:7" ht="14.25">
      <c r="A77" s="1" t="s">
        <v>125</v>
      </c>
      <c r="B77" s="16" t="s">
        <v>126</v>
      </c>
      <c r="C77" s="3">
        <v>14828.51</v>
      </c>
      <c r="D77" s="3">
        <v>7752.44</v>
      </c>
      <c r="E77" s="3">
        <f t="shared" si="11"/>
        <v>7076.070000000001</v>
      </c>
      <c r="F77" s="12">
        <f t="shared" si="0"/>
        <v>0.9127539200561373</v>
      </c>
      <c r="G77" s="12">
        <f t="shared" si="1"/>
        <v>1</v>
      </c>
    </row>
    <row r="78" spans="1:7" ht="14.25">
      <c r="A78" s="1" t="s">
        <v>127</v>
      </c>
      <c r="B78" s="16" t="s">
        <v>128</v>
      </c>
      <c r="C78" s="3">
        <v>1957.02</v>
      </c>
      <c r="D78" s="3">
        <v>3086.21</v>
      </c>
      <c r="E78" s="3">
        <f t="shared" si="11"/>
        <v>-1129.19</v>
      </c>
      <c r="F78" s="12">
        <f t="shared" si="0"/>
        <v>-0.3658824253696281</v>
      </c>
      <c r="G78" s="12">
        <f t="shared" si="1"/>
        <v>1</v>
      </c>
    </row>
    <row r="79" spans="1:7" ht="14.25">
      <c r="A79" s="1" t="s">
        <v>129</v>
      </c>
      <c r="B79" s="16" t="s">
        <v>130</v>
      </c>
      <c r="C79" s="3">
        <v>5581.86</v>
      </c>
      <c r="D79" s="3">
        <v>2693.58</v>
      </c>
      <c r="E79" s="3">
        <f t="shared" si="11"/>
        <v>2888.2799999999997</v>
      </c>
      <c r="F79" s="12">
        <f t="shared" si="0"/>
        <v>1.07228298398414</v>
      </c>
      <c r="G79" s="12">
        <f t="shared" si="1"/>
        <v>1</v>
      </c>
    </row>
    <row r="80" spans="1:7" ht="14.25">
      <c r="A80" s="1" t="s">
        <v>131</v>
      </c>
      <c r="B80" s="16" t="s">
        <v>132</v>
      </c>
      <c r="C80" s="3">
        <v>13625.96</v>
      </c>
      <c r="D80" s="3">
        <v>6348.06</v>
      </c>
      <c r="E80" s="3">
        <f t="shared" si="11"/>
        <v>7277.899999999999</v>
      </c>
      <c r="F80" s="12">
        <f t="shared" si="0"/>
        <v>1.1464762462862668</v>
      </c>
      <c r="G80" s="12">
        <f t="shared" si="1"/>
        <v>1</v>
      </c>
    </row>
    <row r="81" spans="1:7" ht="14.25">
      <c r="A81" s="1" t="s">
        <v>133</v>
      </c>
      <c r="B81" s="16" t="s">
        <v>134</v>
      </c>
      <c r="C81" s="3">
        <v>577.6</v>
      </c>
      <c r="D81" s="3">
        <v>1030.01</v>
      </c>
      <c r="E81" s="3">
        <f t="shared" si="11"/>
        <v>-452.40999999999997</v>
      </c>
      <c r="F81" s="12">
        <f t="shared" si="0"/>
        <v>-0.43922874535198686</v>
      </c>
      <c r="G81" s="12">
        <f t="shared" si="1"/>
        <v>1</v>
      </c>
    </row>
    <row r="82" spans="1:7" ht="14.25">
      <c r="A82" s="1" t="s">
        <v>135</v>
      </c>
      <c r="B82" s="16" t="s">
        <v>136</v>
      </c>
      <c r="C82" s="3">
        <v>0</v>
      </c>
      <c r="D82" s="3">
        <v>0</v>
      </c>
      <c r="E82" s="3">
        <f t="shared" si="11"/>
        <v>0</v>
      </c>
      <c r="F82" s="12" t="e">
        <f t="shared" si="0"/>
        <v>#DIV/0!</v>
      </c>
      <c r="G82" s="12" t="e">
        <f t="shared" si="1"/>
        <v>#DIV/0!</v>
      </c>
    </row>
    <row r="83" spans="1:7" ht="14.25">
      <c r="A83" s="1" t="s">
        <v>137</v>
      </c>
      <c r="B83" s="16" t="s">
        <v>138</v>
      </c>
      <c r="C83" s="3">
        <v>0</v>
      </c>
      <c r="D83" s="3">
        <v>0</v>
      </c>
      <c r="E83" s="3">
        <f t="shared" si="11"/>
        <v>0</v>
      </c>
      <c r="F83" s="12" t="e">
        <f t="shared" si="0"/>
        <v>#DIV/0!</v>
      </c>
      <c r="G83" s="12" t="e">
        <f t="shared" si="1"/>
        <v>#DIV/0!</v>
      </c>
    </row>
    <row r="84" spans="1:7" ht="14.25">
      <c r="A84" s="13">
        <v>0.2090625</v>
      </c>
      <c r="B84" s="5" t="s">
        <v>139</v>
      </c>
      <c r="C84" s="8">
        <f>+C85+C98+C107+C118+C127</f>
        <v>3975643.7700000005</v>
      </c>
      <c r="D84" s="8">
        <f>+D85+D98+D107+D118+D127</f>
        <v>3082204.86</v>
      </c>
      <c r="E84" s="8">
        <f>E85+E98+E107+E118+E127</f>
        <v>893438.91</v>
      </c>
      <c r="F84" s="12">
        <f t="shared" si="0"/>
        <v>0.2898700607460596</v>
      </c>
      <c r="G84" s="12">
        <f t="shared" si="1"/>
        <v>1</v>
      </c>
    </row>
    <row r="85" spans="1:7" ht="14.25">
      <c r="A85" s="13"/>
      <c r="B85" s="14" t="s">
        <v>140</v>
      </c>
      <c r="C85" s="15">
        <f>SUM(C86:C97)</f>
        <v>845461.3700000001</v>
      </c>
      <c r="D85" s="15">
        <f>SUM(D86:D97)</f>
        <v>747876.69</v>
      </c>
      <c r="E85" s="15">
        <f>SUM(E86:E97)</f>
        <v>97584.67999999998</v>
      </c>
      <c r="F85" s="12">
        <f t="shared" si="0"/>
        <v>0.13048231253202983</v>
      </c>
      <c r="G85" s="12">
        <f t="shared" si="1"/>
        <v>1</v>
      </c>
    </row>
    <row r="86" spans="1:7" ht="14.25">
      <c r="A86" s="1" t="s">
        <v>141</v>
      </c>
      <c r="B86" s="16" t="s">
        <v>142</v>
      </c>
      <c r="C86" s="3">
        <v>119642.02</v>
      </c>
      <c r="D86" s="3">
        <v>87060.47</v>
      </c>
      <c r="E86" s="3">
        <f aca="true" t="shared" si="12" ref="E86:E97">C86-D86</f>
        <v>32581.550000000003</v>
      </c>
      <c r="F86" s="12">
        <f t="shared" si="0"/>
        <v>0.37424045608759066</v>
      </c>
      <c r="G86" s="12">
        <f t="shared" si="1"/>
        <v>1</v>
      </c>
    </row>
    <row r="87" spans="1:7" ht="14.25">
      <c r="A87" s="1" t="s">
        <v>143</v>
      </c>
      <c r="B87" s="16" t="s">
        <v>144</v>
      </c>
      <c r="C87" s="3">
        <v>166691.65</v>
      </c>
      <c r="D87" s="3">
        <v>151326.94</v>
      </c>
      <c r="E87" s="3">
        <f t="shared" si="12"/>
        <v>15364.709999999992</v>
      </c>
      <c r="F87" s="12">
        <f t="shared" si="0"/>
        <v>0.10153321014751235</v>
      </c>
      <c r="G87" s="12">
        <f t="shared" si="1"/>
        <v>1</v>
      </c>
    </row>
    <row r="88" spans="1:7" ht="14.25">
      <c r="A88" s="1" t="s">
        <v>145</v>
      </c>
      <c r="B88" s="17" t="s">
        <v>146</v>
      </c>
      <c r="C88" s="3">
        <v>9648.11</v>
      </c>
      <c r="D88" s="3">
        <v>3960.71</v>
      </c>
      <c r="E88" s="3">
        <f t="shared" si="12"/>
        <v>5687.400000000001</v>
      </c>
      <c r="F88" s="12">
        <f t="shared" si="0"/>
        <v>1.4359546646939565</v>
      </c>
      <c r="G88" s="12">
        <f t="shared" si="1"/>
        <v>1</v>
      </c>
    </row>
    <row r="89" spans="1:7" ht="14.25">
      <c r="A89" s="1" t="s">
        <v>147</v>
      </c>
      <c r="B89" s="16" t="s">
        <v>148</v>
      </c>
      <c r="C89" s="3">
        <v>228057.02</v>
      </c>
      <c r="D89" s="3">
        <v>179469.86</v>
      </c>
      <c r="E89" s="3">
        <f t="shared" si="12"/>
        <v>48587.16</v>
      </c>
      <c r="F89" s="12">
        <f t="shared" si="0"/>
        <v>0.2707260149420076</v>
      </c>
      <c r="G89" s="12">
        <f t="shared" si="1"/>
        <v>1</v>
      </c>
    </row>
    <row r="90" spans="1:7" ht="14.25">
      <c r="A90" s="1" t="s">
        <v>149</v>
      </c>
      <c r="B90" s="16" t="s">
        <v>150</v>
      </c>
      <c r="C90" s="3">
        <v>17980.42</v>
      </c>
      <c r="D90" s="3">
        <v>19146.15</v>
      </c>
      <c r="E90" s="3">
        <f t="shared" si="12"/>
        <v>-1165.7300000000032</v>
      </c>
      <c r="F90" s="12">
        <f t="shared" si="0"/>
        <v>-0.06088587000519703</v>
      </c>
      <c r="G90" s="12">
        <f t="shared" si="1"/>
        <v>1</v>
      </c>
    </row>
    <row r="91" spans="1:7" ht="14.25">
      <c r="A91" s="1" t="s">
        <v>151</v>
      </c>
      <c r="B91" s="16" t="s">
        <v>152</v>
      </c>
      <c r="C91" s="3">
        <v>7781.39</v>
      </c>
      <c r="D91" s="3">
        <v>7904.32</v>
      </c>
      <c r="E91" s="3">
        <f t="shared" si="12"/>
        <v>-122.92999999999938</v>
      </c>
      <c r="F91" s="12">
        <f t="shared" si="0"/>
        <v>-0.015552254969434359</v>
      </c>
      <c r="G91" s="12">
        <f t="shared" si="1"/>
        <v>1</v>
      </c>
    </row>
    <row r="92" spans="1:7" ht="14.25">
      <c r="A92" s="1" t="s">
        <v>153</v>
      </c>
      <c r="B92" s="16" t="s">
        <v>154</v>
      </c>
      <c r="C92" s="3">
        <v>15658.84</v>
      </c>
      <c r="D92" s="3">
        <v>14841.32</v>
      </c>
      <c r="E92" s="3">
        <f t="shared" si="12"/>
        <v>817.5200000000004</v>
      </c>
      <c r="F92" s="12">
        <f t="shared" si="0"/>
        <v>0.055084049127705655</v>
      </c>
      <c r="G92" s="12">
        <f t="shared" si="1"/>
        <v>1</v>
      </c>
    </row>
    <row r="93" spans="2:7" ht="14.25">
      <c r="B93" s="16" t="s">
        <v>155</v>
      </c>
      <c r="C93" s="3">
        <v>233708.86</v>
      </c>
      <c r="D93" s="3">
        <v>235662.78</v>
      </c>
      <c r="E93" s="3">
        <f t="shared" si="12"/>
        <v>-1953.9200000000128</v>
      </c>
      <c r="F93" s="12">
        <f t="shared" si="0"/>
        <v>-0.008291169271617745</v>
      </c>
      <c r="G93" s="12">
        <f t="shared" si="1"/>
        <v>1</v>
      </c>
    </row>
    <row r="94" spans="1:7" ht="14.25">
      <c r="A94" s="1" t="s">
        <v>156</v>
      </c>
      <c r="B94" s="16" t="s">
        <v>157</v>
      </c>
      <c r="C94" s="3">
        <v>39932.9</v>
      </c>
      <c r="D94" s="3">
        <v>35741.61</v>
      </c>
      <c r="E94" s="3">
        <f t="shared" si="12"/>
        <v>4191.290000000001</v>
      </c>
      <c r="F94" s="12">
        <f t="shared" si="0"/>
        <v>0.11726640182129458</v>
      </c>
      <c r="G94" s="12">
        <f t="shared" si="1"/>
        <v>1</v>
      </c>
    </row>
    <row r="95" spans="1:7" ht="14.25">
      <c r="A95" s="1" t="s">
        <v>158</v>
      </c>
      <c r="B95" s="16" t="s">
        <v>159</v>
      </c>
      <c r="C95" s="3">
        <v>4467.39</v>
      </c>
      <c r="D95" s="3">
        <v>5348.98</v>
      </c>
      <c r="E95" s="3">
        <f t="shared" si="12"/>
        <v>-881.5899999999992</v>
      </c>
      <c r="F95" s="12">
        <f t="shared" si="0"/>
        <v>-0.16481460016676064</v>
      </c>
      <c r="G95" s="12">
        <f t="shared" si="1"/>
        <v>1</v>
      </c>
    </row>
    <row r="96" spans="1:7" ht="14.25">
      <c r="A96" s="1" t="s">
        <v>160</v>
      </c>
      <c r="B96" s="16" t="s">
        <v>161</v>
      </c>
      <c r="C96" s="3">
        <v>715.47</v>
      </c>
      <c r="D96" s="3">
        <v>5622</v>
      </c>
      <c r="E96" s="3">
        <f t="shared" si="12"/>
        <v>-4906.53</v>
      </c>
      <c r="F96" s="12">
        <f t="shared" si="0"/>
        <v>-0.8727374599786553</v>
      </c>
      <c r="G96" s="12">
        <f t="shared" si="1"/>
        <v>1</v>
      </c>
    </row>
    <row r="97" spans="1:7" ht="14.25">
      <c r="A97" s="1" t="s">
        <v>162</v>
      </c>
      <c r="B97" s="16" t="s">
        <v>163</v>
      </c>
      <c r="C97" s="3">
        <v>1177.3</v>
      </c>
      <c r="D97" s="3">
        <v>1791.55</v>
      </c>
      <c r="E97" s="3">
        <f t="shared" si="12"/>
        <v>-614.25</v>
      </c>
      <c r="F97" s="12">
        <f t="shared" si="0"/>
        <v>-0.34285953503949096</v>
      </c>
      <c r="G97" s="12">
        <f t="shared" si="1"/>
        <v>1</v>
      </c>
    </row>
    <row r="98" spans="1:7" ht="14.25">
      <c r="A98" s="1" t="s">
        <v>164</v>
      </c>
      <c r="B98" s="14" t="s">
        <v>165</v>
      </c>
      <c r="C98" s="15">
        <f>SUM(C99:C106)</f>
        <v>1900517.1600000001</v>
      </c>
      <c r="D98" s="15">
        <f>SUM(D99:D106)</f>
        <v>1550576.5299999998</v>
      </c>
      <c r="E98" s="15">
        <f>SUM(E99:E106)</f>
        <v>349940.6300000001</v>
      </c>
      <c r="F98" s="12">
        <f t="shared" si="0"/>
        <v>0.22568420405537815</v>
      </c>
      <c r="G98" s="12">
        <f t="shared" si="1"/>
        <v>1</v>
      </c>
    </row>
    <row r="99" spans="1:7" ht="14.25">
      <c r="A99" s="1" t="s">
        <v>166</v>
      </c>
      <c r="B99" s="16" t="s">
        <v>167</v>
      </c>
      <c r="C99" s="3">
        <v>799008.16</v>
      </c>
      <c r="D99" s="3">
        <v>692473.2</v>
      </c>
      <c r="E99" s="3">
        <f aca="true" t="shared" si="13" ref="E99:E106">C99-D99</f>
        <v>106534.96000000008</v>
      </c>
      <c r="F99" s="12">
        <f t="shared" si="0"/>
        <v>0.1538470514093543</v>
      </c>
      <c r="G99" s="12">
        <f t="shared" si="1"/>
        <v>1</v>
      </c>
    </row>
    <row r="100" spans="2:7" ht="14.25">
      <c r="B100" s="16" t="s">
        <v>168</v>
      </c>
      <c r="C100" s="3">
        <v>20600</v>
      </c>
      <c r="D100" s="3">
        <v>9428.24</v>
      </c>
      <c r="E100" s="3">
        <f t="shared" si="13"/>
        <v>11171.76</v>
      </c>
      <c r="F100" s="12">
        <f t="shared" si="0"/>
        <v>1.184925288282861</v>
      </c>
      <c r="G100" s="12">
        <f t="shared" si="1"/>
        <v>1</v>
      </c>
    </row>
    <row r="101" spans="2:7" ht="14.25">
      <c r="B101" s="16" t="s">
        <v>169</v>
      </c>
      <c r="C101" s="3">
        <v>550673.06</v>
      </c>
      <c r="D101" s="3">
        <v>473571.67</v>
      </c>
      <c r="E101" s="3">
        <f t="shared" si="13"/>
        <v>77101.39000000007</v>
      </c>
      <c r="F101" s="12">
        <f t="shared" si="0"/>
        <v>0.162808282007241</v>
      </c>
      <c r="G101" s="12">
        <f t="shared" si="1"/>
        <v>1</v>
      </c>
    </row>
    <row r="102" spans="1:7" ht="14.25">
      <c r="A102" s="1" t="s">
        <v>170</v>
      </c>
      <c r="B102" s="16" t="s">
        <v>171</v>
      </c>
      <c r="C102" s="3">
        <v>561.36</v>
      </c>
      <c r="D102" s="3">
        <v>36628.19</v>
      </c>
      <c r="E102" s="3">
        <f t="shared" si="13"/>
        <v>-36066.83</v>
      </c>
      <c r="F102" s="12">
        <f t="shared" si="0"/>
        <v>-0.9846740993753718</v>
      </c>
      <c r="G102" s="12">
        <f t="shared" si="1"/>
        <v>1</v>
      </c>
    </row>
    <row r="103" spans="1:7" ht="14.25">
      <c r="A103" s="1" t="s">
        <v>172</v>
      </c>
      <c r="B103" s="16" t="s">
        <v>173</v>
      </c>
      <c r="C103" s="3">
        <v>43357.07</v>
      </c>
      <c r="D103" s="3">
        <v>52412.96</v>
      </c>
      <c r="E103" s="3">
        <f t="shared" si="13"/>
        <v>-9055.89</v>
      </c>
      <c r="F103" s="12">
        <f t="shared" si="0"/>
        <v>-0.17277959497040427</v>
      </c>
      <c r="G103" s="12">
        <f t="shared" si="1"/>
        <v>1</v>
      </c>
    </row>
    <row r="104" spans="1:7" ht="14.25">
      <c r="A104" s="1" t="s">
        <v>174</v>
      </c>
      <c r="B104" s="16" t="s">
        <v>175</v>
      </c>
      <c r="C104" s="3">
        <v>4062.6</v>
      </c>
      <c r="D104" s="3">
        <v>4257.72</v>
      </c>
      <c r="E104" s="3">
        <f t="shared" si="13"/>
        <v>-195.12000000000035</v>
      </c>
      <c r="F104" s="12">
        <f t="shared" si="0"/>
        <v>-0.04582734421239545</v>
      </c>
      <c r="G104" s="12">
        <f t="shared" si="1"/>
        <v>1</v>
      </c>
    </row>
    <row r="105" spans="1:7" ht="14.25">
      <c r="A105" s="1" t="s">
        <v>176</v>
      </c>
      <c r="B105" s="16" t="s">
        <v>177</v>
      </c>
      <c r="C105" s="3">
        <v>270888.2</v>
      </c>
      <c r="D105" s="3">
        <v>224289.81</v>
      </c>
      <c r="E105" s="3">
        <f t="shared" si="13"/>
        <v>46598.390000000014</v>
      </c>
      <c r="F105" s="12">
        <f t="shared" si="0"/>
        <v>0.20775972836215795</v>
      </c>
      <c r="G105" s="12">
        <f t="shared" si="1"/>
        <v>1</v>
      </c>
    </row>
    <row r="106" spans="1:7" ht="14.25">
      <c r="A106" s="1" t="s">
        <v>178</v>
      </c>
      <c r="B106" s="16" t="s">
        <v>179</v>
      </c>
      <c r="C106" s="3">
        <v>211366.71</v>
      </c>
      <c r="D106" s="3">
        <v>57514.74</v>
      </c>
      <c r="E106" s="3">
        <f t="shared" si="13"/>
        <v>153851.97</v>
      </c>
      <c r="F106" s="12">
        <f t="shared" si="0"/>
        <v>2.6750007041673145</v>
      </c>
      <c r="G106" s="12">
        <f t="shared" si="1"/>
        <v>1</v>
      </c>
    </row>
    <row r="107" spans="1:7" ht="14.25">
      <c r="A107" s="1" t="s">
        <v>180</v>
      </c>
      <c r="B107" s="14" t="s">
        <v>181</v>
      </c>
      <c r="C107" s="15">
        <f>SUM(C108:C117)</f>
        <v>979055.4099999999</v>
      </c>
      <c r="D107" s="15">
        <f>SUM(D108:D117)</f>
        <v>571974.36</v>
      </c>
      <c r="E107" s="15">
        <f>SUM(E108:E117)</f>
        <v>407081.05</v>
      </c>
      <c r="F107" s="12">
        <f t="shared" si="0"/>
        <v>0.7117120599601703</v>
      </c>
      <c r="G107" s="12">
        <f t="shared" si="1"/>
        <v>1</v>
      </c>
    </row>
    <row r="108" spans="1:7" ht="14.25">
      <c r="A108" s="1" t="s">
        <v>182</v>
      </c>
      <c r="B108" s="16" t="s">
        <v>183</v>
      </c>
      <c r="C108" s="3">
        <v>129222.07</v>
      </c>
      <c r="D108" s="3">
        <v>139119.14</v>
      </c>
      <c r="E108" s="3">
        <f aca="true" t="shared" si="14" ref="E108:E117">C108-D108</f>
        <v>-9897.070000000007</v>
      </c>
      <c r="F108" s="12">
        <f t="shared" si="0"/>
        <v>-0.07114096593754106</v>
      </c>
      <c r="G108" s="12">
        <f t="shared" si="1"/>
        <v>1</v>
      </c>
    </row>
    <row r="109" spans="1:7" ht="14.25">
      <c r="A109" s="1" t="s">
        <v>184</v>
      </c>
      <c r="B109" s="16" t="s">
        <v>185</v>
      </c>
      <c r="C109" s="3">
        <v>0</v>
      </c>
      <c r="D109" s="3">
        <v>0</v>
      </c>
      <c r="E109" s="3">
        <f t="shared" si="14"/>
        <v>0</v>
      </c>
      <c r="F109" s="12" t="e">
        <f t="shared" si="0"/>
        <v>#DIV/0!</v>
      </c>
      <c r="G109" s="12" t="e">
        <f t="shared" si="1"/>
        <v>#DIV/0!</v>
      </c>
    </row>
    <row r="110" spans="1:7" ht="14.25">
      <c r="A110" s="1" t="s">
        <v>186</v>
      </c>
      <c r="B110" s="16" t="s">
        <v>187</v>
      </c>
      <c r="C110" s="3">
        <v>0</v>
      </c>
      <c r="D110" s="3">
        <v>15013.8</v>
      </c>
      <c r="E110" s="3">
        <f t="shared" si="14"/>
        <v>-15013.8</v>
      </c>
      <c r="F110" s="12">
        <f t="shared" si="0"/>
        <v>-1</v>
      </c>
      <c r="G110" s="12">
        <f t="shared" si="1"/>
        <v>1</v>
      </c>
    </row>
    <row r="111" spans="1:7" ht="14.25">
      <c r="A111" s="1" t="s">
        <v>188</v>
      </c>
      <c r="B111" s="16" t="s">
        <v>189</v>
      </c>
      <c r="C111" s="3">
        <v>700</v>
      </c>
      <c r="D111" s="3">
        <v>1400</v>
      </c>
      <c r="E111" s="3">
        <f t="shared" si="14"/>
        <v>-700</v>
      </c>
      <c r="F111" s="12">
        <f t="shared" si="0"/>
        <v>-0.5</v>
      </c>
      <c r="G111" s="12">
        <f t="shared" si="1"/>
        <v>1</v>
      </c>
    </row>
    <row r="112" spans="2:7" ht="14.25">
      <c r="B112" s="16" t="s">
        <v>190</v>
      </c>
      <c r="C112" s="3">
        <v>81491.91</v>
      </c>
      <c r="D112" s="3">
        <v>88299.89</v>
      </c>
      <c r="E112" s="3">
        <f t="shared" si="14"/>
        <v>-6807.979999999996</v>
      </c>
      <c r="F112" s="12">
        <f t="shared" si="0"/>
        <v>-0.07710066229980576</v>
      </c>
      <c r="G112" s="12">
        <f t="shared" si="1"/>
        <v>1</v>
      </c>
    </row>
    <row r="113" spans="1:7" ht="14.25">
      <c r="A113" s="1" t="s">
        <v>191</v>
      </c>
      <c r="B113" s="16" t="s">
        <v>192</v>
      </c>
      <c r="C113" s="3">
        <v>612430.09</v>
      </c>
      <c r="D113" s="3">
        <v>249054.58</v>
      </c>
      <c r="E113" s="3">
        <f t="shared" si="14"/>
        <v>363375.51</v>
      </c>
      <c r="F113" s="12">
        <f t="shared" si="0"/>
        <v>1.4590195851849022</v>
      </c>
      <c r="G113" s="12">
        <f t="shared" si="1"/>
        <v>1</v>
      </c>
    </row>
    <row r="114" spans="1:7" ht="14.25">
      <c r="A114" s="1" t="s">
        <v>193</v>
      </c>
      <c r="B114" s="16" t="s">
        <v>194</v>
      </c>
      <c r="C114" s="3">
        <v>123687.5</v>
      </c>
      <c r="D114" s="3">
        <v>51644</v>
      </c>
      <c r="E114" s="3">
        <f t="shared" si="14"/>
        <v>72043.5</v>
      </c>
      <c r="F114" s="12">
        <f t="shared" si="0"/>
        <v>1.395002323600031</v>
      </c>
      <c r="G114" s="12">
        <f t="shared" si="1"/>
        <v>1</v>
      </c>
    </row>
    <row r="115" spans="2:7" ht="14.25">
      <c r="B115" s="16" t="s">
        <v>195</v>
      </c>
      <c r="C115" s="3">
        <v>8700</v>
      </c>
      <c r="D115" s="3">
        <v>4400</v>
      </c>
      <c r="E115" s="3">
        <f t="shared" si="14"/>
        <v>4300</v>
      </c>
      <c r="F115" s="12">
        <f t="shared" si="0"/>
        <v>0.9772727272727273</v>
      </c>
      <c r="G115" s="12">
        <f t="shared" si="1"/>
        <v>1</v>
      </c>
    </row>
    <row r="116" spans="1:7" ht="14.25">
      <c r="A116" s="1" t="s">
        <v>196</v>
      </c>
      <c r="B116" s="16" t="s">
        <v>197</v>
      </c>
      <c r="C116" s="3">
        <v>219.77</v>
      </c>
      <c r="D116" s="3">
        <v>303.11</v>
      </c>
      <c r="E116" s="3">
        <f t="shared" si="14"/>
        <v>-83.34</v>
      </c>
      <c r="F116" s="12">
        <f t="shared" si="0"/>
        <v>-0.274949688231995</v>
      </c>
      <c r="G116" s="12">
        <f t="shared" si="1"/>
        <v>1</v>
      </c>
    </row>
    <row r="117" spans="1:7" ht="14.25">
      <c r="A117" s="1" t="s">
        <v>198</v>
      </c>
      <c r="B117" s="16" t="s">
        <v>199</v>
      </c>
      <c r="C117" s="3">
        <v>22604.07</v>
      </c>
      <c r="D117" s="3">
        <v>22739.84</v>
      </c>
      <c r="E117" s="3">
        <f t="shared" si="14"/>
        <v>-135.77000000000044</v>
      </c>
      <c r="F117" s="12">
        <f t="shared" si="0"/>
        <v>-0.0059705785089077335</v>
      </c>
      <c r="G117" s="12">
        <f t="shared" si="1"/>
        <v>1</v>
      </c>
    </row>
    <row r="118" spans="1:7" ht="14.25">
      <c r="A118" s="1" t="s">
        <v>200</v>
      </c>
      <c r="B118" s="14" t="s">
        <v>201</v>
      </c>
      <c r="C118" s="15">
        <f>SUM(C119:C126)</f>
        <v>202896.99</v>
      </c>
      <c r="D118" s="15">
        <f>SUM(D119:D126)</f>
        <v>161336.01</v>
      </c>
      <c r="E118" s="15">
        <f>SUM(E119:E126)</f>
        <v>41560.97999999999</v>
      </c>
      <c r="F118" s="12">
        <f t="shared" si="0"/>
        <v>0.2576051062623898</v>
      </c>
      <c r="G118" s="12">
        <f t="shared" si="1"/>
        <v>1</v>
      </c>
    </row>
    <row r="119" spans="1:7" ht="14.25">
      <c r="A119" s="1" t="s">
        <v>202</v>
      </c>
      <c r="B119" s="16" t="s">
        <v>203</v>
      </c>
      <c r="C119" s="3">
        <v>50616.2</v>
      </c>
      <c r="D119" s="3">
        <v>48186.12</v>
      </c>
      <c r="E119" s="3">
        <f aca="true" t="shared" si="15" ref="E119:E126">C119-D119</f>
        <v>2430.0799999999945</v>
      </c>
      <c r="F119" s="12">
        <f t="shared" si="0"/>
        <v>0.05043111999887093</v>
      </c>
      <c r="G119" s="12">
        <f t="shared" si="1"/>
        <v>1</v>
      </c>
    </row>
    <row r="120" spans="2:7" ht="14.25">
      <c r="B120" s="16" t="s">
        <v>204</v>
      </c>
      <c r="C120" s="3">
        <v>42303</v>
      </c>
      <c r="D120" s="3">
        <v>16771.15</v>
      </c>
      <c r="E120" s="3">
        <f t="shared" si="15"/>
        <v>25531.85</v>
      </c>
      <c r="F120" s="12">
        <f t="shared" si="0"/>
        <v>1.5223672795246597</v>
      </c>
      <c r="G120" s="12">
        <f t="shared" si="1"/>
        <v>1</v>
      </c>
    </row>
    <row r="121" spans="1:7" ht="14.25">
      <c r="A121" s="1" t="s">
        <v>205</v>
      </c>
      <c r="B121" s="16" t="s">
        <v>206</v>
      </c>
      <c r="C121" s="3">
        <v>2955.4</v>
      </c>
      <c r="D121" s="3">
        <v>7305.6</v>
      </c>
      <c r="E121" s="3">
        <f t="shared" si="15"/>
        <v>-4350.200000000001</v>
      </c>
      <c r="F121" s="12">
        <f t="shared" si="0"/>
        <v>-0.5954610162067456</v>
      </c>
      <c r="G121" s="12">
        <f t="shared" si="1"/>
        <v>1</v>
      </c>
    </row>
    <row r="122" spans="1:7" ht="14.25">
      <c r="A122" s="1" t="s">
        <v>207</v>
      </c>
      <c r="B122" s="17" t="s">
        <v>208</v>
      </c>
      <c r="C122" s="3">
        <v>0</v>
      </c>
      <c r="D122" s="3">
        <v>514.06</v>
      </c>
      <c r="E122" s="3">
        <f t="shared" si="15"/>
        <v>-514.06</v>
      </c>
      <c r="F122" s="12">
        <f t="shared" si="0"/>
        <v>-1</v>
      </c>
      <c r="G122" s="12">
        <f t="shared" si="1"/>
        <v>1</v>
      </c>
    </row>
    <row r="123" spans="1:7" ht="14.25">
      <c r="A123" s="1" t="s">
        <v>209</v>
      </c>
      <c r="B123" s="16" t="s">
        <v>210</v>
      </c>
      <c r="C123" s="3">
        <v>56446.12</v>
      </c>
      <c r="D123" s="3">
        <v>22999.93</v>
      </c>
      <c r="E123" s="3">
        <f t="shared" si="15"/>
        <v>33446.19</v>
      </c>
      <c r="F123" s="12">
        <f t="shared" si="0"/>
        <v>1.454186599698347</v>
      </c>
      <c r="G123" s="12">
        <f t="shared" si="1"/>
        <v>1</v>
      </c>
    </row>
    <row r="124" spans="1:7" ht="14.25">
      <c r="A124" s="1" t="s">
        <v>211</v>
      </c>
      <c r="B124" s="16" t="s">
        <v>212</v>
      </c>
      <c r="C124" s="3">
        <v>26195.39</v>
      </c>
      <c r="D124" s="3">
        <v>9332.28</v>
      </c>
      <c r="E124" s="3">
        <f t="shared" si="15"/>
        <v>16863.11</v>
      </c>
      <c r="F124" s="12">
        <f t="shared" si="0"/>
        <v>1.8069657147020877</v>
      </c>
      <c r="G124" s="12">
        <f t="shared" si="1"/>
        <v>1</v>
      </c>
    </row>
    <row r="125" spans="2:7" ht="14.25">
      <c r="B125" s="16" t="s">
        <v>213</v>
      </c>
      <c r="C125" s="3">
        <v>2771</v>
      </c>
      <c r="D125" s="3">
        <v>1012.5</v>
      </c>
      <c r="E125" s="3">
        <f t="shared" si="15"/>
        <v>1758.5</v>
      </c>
      <c r="F125" s="12">
        <f t="shared" si="0"/>
        <v>1.7367901234567902</v>
      </c>
      <c r="G125" s="12">
        <f t="shared" si="1"/>
        <v>1</v>
      </c>
    </row>
    <row r="126" spans="1:7" ht="14.25">
      <c r="A126" s="1" t="s">
        <v>214</v>
      </c>
      <c r="B126" s="16" t="s">
        <v>215</v>
      </c>
      <c r="C126" s="3">
        <v>21609.88</v>
      </c>
      <c r="D126" s="3">
        <v>55214.37</v>
      </c>
      <c r="E126" s="3">
        <f t="shared" si="15"/>
        <v>-33604.490000000005</v>
      </c>
      <c r="F126" s="12">
        <f t="shared" si="0"/>
        <v>-0.60861855346715</v>
      </c>
      <c r="G126" s="12">
        <f t="shared" si="1"/>
        <v>1</v>
      </c>
    </row>
    <row r="127" spans="1:7" ht="14.25">
      <c r="A127" s="1" t="s">
        <v>216</v>
      </c>
      <c r="B127" s="14" t="s">
        <v>217</v>
      </c>
      <c r="C127" s="15">
        <f>SUM(C128:C132)</f>
        <v>47712.840000000004</v>
      </c>
      <c r="D127" s="15">
        <f>SUM(D128:D132)</f>
        <v>50441.27</v>
      </c>
      <c r="E127" s="15">
        <f>SUM(E128:E132)</f>
        <v>-2728.429999999994</v>
      </c>
      <c r="F127" s="12">
        <f t="shared" si="0"/>
        <v>-0.05409122331773157</v>
      </c>
      <c r="G127" s="12">
        <f t="shared" si="1"/>
        <v>1</v>
      </c>
    </row>
    <row r="128" spans="2:7" ht="14.25">
      <c r="B128" s="16" t="s">
        <v>218</v>
      </c>
      <c r="C128" s="3">
        <v>0</v>
      </c>
      <c r="D128" s="3">
        <v>0</v>
      </c>
      <c r="E128" s="3">
        <f aca="true" t="shared" si="16" ref="E128:E132">C128-D128</f>
        <v>0</v>
      </c>
      <c r="F128" s="12" t="e">
        <f t="shared" si="0"/>
        <v>#DIV/0!</v>
      </c>
      <c r="G128" s="12" t="e">
        <f t="shared" si="1"/>
        <v>#DIV/0!</v>
      </c>
    </row>
    <row r="129" spans="1:7" ht="14.25">
      <c r="A129" s="1" t="s">
        <v>219</v>
      </c>
      <c r="B129" s="16" t="s">
        <v>220</v>
      </c>
      <c r="C129" s="3">
        <v>39913.12</v>
      </c>
      <c r="D129" s="3">
        <v>40347.84</v>
      </c>
      <c r="E129" s="3">
        <f t="shared" si="16"/>
        <v>-434.7199999999939</v>
      </c>
      <c r="F129" s="12">
        <f t="shared" si="0"/>
        <v>-0.010774306629549287</v>
      </c>
      <c r="G129" s="12">
        <f t="shared" si="1"/>
        <v>1</v>
      </c>
    </row>
    <row r="130" spans="1:7" ht="14.25">
      <c r="A130" s="1" t="s">
        <v>221</v>
      </c>
      <c r="B130" s="16" t="s">
        <v>222</v>
      </c>
      <c r="C130" s="3">
        <v>5000</v>
      </c>
      <c r="D130" s="3">
        <v>2083.33</v>
      </c>
      <c r="E130" s="3">
        <f t="shared" si="16"/>
        <v>2916.67</v>
      </c>
      <c r="F130" s="12">
        <f t="shared" si="0"/>
        <v>1.400003840006144</v>
      </c>
      <c r="G130" s="12">
        <f t="shared" si="1"/>
        <v>1</v>
      </c>
    </row>
    <row r="131" spans="1:7" ht="14.25">
      <c r="A131" s="1" t="s">
        <v>223</v>
      </c>
      <c r="B131" s="16" t="s">
        <v>224</v>
      </c>
      <c r="C131" s="3">
        <v>2227.46</v>
      </c>
      <c r="D131" s="3">
        <v>6884.2</v>
      </c>
      <c r="E131" s="3">
        <f t="shared" si="16"/>
        <v>-4656.74</v>
      </c>
      <c r="F131" s="12">
        <f t="shared" si="0"/>
        <v>-0.6764388018941925</v>
      </c>
      <c r="G131" s="12">
        <f t="shared" si="1"/>
        <v>1</v>
      </c>
    </row>
    <row r="132" spans="1:7" ht="14.25">
      <c r="A132" s="1" t="s">
        <v>225</v>
      </c>
      <c r="B132" s="16" t="s">
        <v>226</v>
      </c>
      <c r="C132" s="3">
        <v>572.26</v>
      </c>
      <c r="D132" s="3">
        <v>1125.9</v>
      </c>
      <c r="E132" s="3">
        <f t="shared" si="16"/>
        <v>-553.6400000000001</v>
      </c>
      <c r="F132" s="12">
        <f t="shared" si="0"/>
        <v>-0.4917310595967671</v>
      </c>
      <c r="G132" s="12">
        <f t="shared" si="1"/>
        <v>1</v>
      </c>
    </row>
    <row r="133" spans="1:7" ht="14.25">
      <c r="A133" s="13">
        <v>0.20907407407407408</v>
      </c>
      <c r="B133" s="5" t="s">
        <v>227</v>
      </c>
      <c r="C133" s="8">
        <f>C134</f>
        <v>0</v>
      </c>
      <c r="D133" s="8">
        <f>D134</f>
        <v>3000</v>
      </c>
      <c r="E133" s="8">
        <f>E134</f>
        <v>-3000</v>
      </c>
      <c r="F133" s="12">
        <f t="shared" si="0"/>
        <v>-1</v>
      </c>
      <c r="G133" s="12">
        <f t="shared" si="1"/>
        <v>1</v>
      </c>
    </row>
    <row r="134" spans="1:7" ht="14.25">
      <c r="A134" s="1" t="s">
        <v>228</v>
      </c>
      <c r="B134" s="14" t="s">
        <v>229</v>
      </c>
      <c r="C134" s="15">
        <f>SUM(C135:C139)</f>
        <v>0</v>
      </c>
      <c r="D134" s="15">
        <f>SUM(D135:D139)</f>
        <v>3000</v>
      </c>
      <c r="E134" s="15">
        <f>SUM(E135:E139)</f>
        <v>-3000</v>
      </c>
      <c r="F134" s="12">
        <f t="shared" si="0"/>
        <v>-1</v>
      </c>
      <c r="G134" s="12">
        <f t="shared" si="1"/>
        <v>1</v>
      </c>
    </row>
    <row r="135" spans="1:7" ht="14.25">
      <c r="A135" s="1" t="s">
        <v>230</v>
      </c>
      <c r="B135" s="16" t="s">
        <v>231</v>
      </c>
      <c r="C135" s="3">
        <v>0</v>
      </c>
      <c r="D135" s="3">
        <v>3000</v>
      </c>
      <c r="E135" s="3">
        <f aca="true" t="shared" si="17" ref="E135:E139">C135-D135</f>
        <v>-3000</v>
      </c>
      <c r="F135" s="12">
        <f t="shared" si="0"/>
        <v>-1</v>
      </c>
      <c r="G135" s="12">
        <f t="shared" si="1"/>
        <v>1</v>
      </c>
    </row>
    <row r="136" spans="1:7" ht="14.25">
      <c r="A136" s="1" t="s">
        <v>232</v>
      </c>
      <c r="B136" s="16" t="s">
        <v>233</v>
      </c>
      <c r="C136" s="3">
        <v>0</v>
      </c>
      <c r="D136" s="3">
        <v>0</v>
      </c>
      <c r="E136" s="3">
        <f t="shared" si="17"/>
        <v>0</v>
      </c>
      <c r="F136" s="12" t="e">
        <f t="shared" si="0"/>
        <v>#DIV/0!</v>
      </c>
      <c r="G136" s="12" t="e">
        <f t="shared" si="1"/>
        <v>#DIV/0!</v>
      </c>
    </row>
    <row r="137" spans="1:7" ht="14.25">
      <c r="A137" s="1" t="s">
        <v>234</v>
      </c>
      <c r="B137" s="16" t="s">
        <v>235</v>
      </c>
      <c r="C137" s="3">
        <v>0</v>
      </c>
      <c r="D137" s="3">
        <v>0</v>
      </c>
      <c r="E137" s="3">
        <f t="shared" si="17"/>
        <v>0</v>
      </c>
      <c r="F137" s="12" t="e">
        <f t="shared" si="0"/>
        <v>#DIV/0!</v>
      </c>
      <c r="G137" s="12" t="e">
        <f t="shared" si="1"/>
        <v>#DIV/0!</v>
      </c>
    </row>
    <row r="138" spans="1:7" ht="14.25">
      <c r="A138" s="1" t="s">
        <v>236</v>
      </c>
      <c r="B138" s="16" t="s">
        <v>237</v>
      </c>
      <c r="C138" s="3">
        <v>0</v>
      </c>
      <c r="D138" s="3">
        <v>0</v>
      </c>
      <c r="E138" s="3">
        <f t="shared" si="17"/>
        <v>0</v>
      </c>
      <c r="F138" s="12" t="e">
        <f t="shared" si="0"/>
        <v>#DIV/0!</v>
      </c>
      <c r="G138" s="12" t="e">
        <f t="shared" si="1"/>
        <v>#DIV/0!</v>
      </c>
    </row>
    <row r="139" spans="2:7" ht="14.25">
      <c r="B139" s="16" t="s">
        <v>238</v>
      </c>
      <c r="C139" s="3">
        <v>0</v>
      </c>
      <c r="D139" s="3">
        <v>0</v>
      </c>
      <c r="E139" s="3">
        <f t="shared" si="17"/>
        <v>0</v>
      </c>
      <c r="F139" s="12" t="e">
        <f t="shared" si="0"/>
        <v>#DIV/0!</v>
      </c>
      <c r="G139" s="12" t="e">
        <f t="shared" si="1"/>
        <v>#DIV/0!</v>
      </c>
    </row>
    <row r="140" spans="1:7" ht="14.25">
      <c r="A140" s="13">
        <v>0.20908564814814815</v>
      </c>
      <c r="B140" s="5" t="s">
        <v>239</v>
      </c>
      <c r="C140" s="8">
        <f>+C141+C152+C158+C160</f>
        <v>3690768.89</v>
      </c>
      <c r="D140" s="8">
        <f>+D141+D152+D158+D160</f>
        <v>3713584.02</v>
      </c>
      <c r="E140" s="8">
        <f>+E141+E152+E158+E160</f>
        <v>-22815.130000000085</v>
      </c>
      <c r="F140" s="12">
        <f t="shared" si="0"/>
        <v>-0.006143695652804992</v>
      </c>
      <c r="G140" s="12">
        <f t="shared" si="1"/>
        <v>1</v>
      </c>
    </row>
    <row r="141" spans="1:7" ht="14.25">
      <c r="A141" s="19" t="s">
        <v>240</v>
      </c>
      <c r="B141" s="14" t="s">
        <v>241</v>
      </c>
      <c r="C141" s="15">
        <f>SUM(C142:C151)</f>
        <v>2889257.2800000003</v>
      </c>
      <c r="D141" s="15">
        <f>SUM(D142:D151)</f>
        <v>2882973.29</v>
      </c>
      <c r="E141" s="15">
        <f>SUM(E142:E151)</f>
        <v>6283.989999999947</v>
      </c>
      <c r="F141" s="12">
        <f t="shared" si="0"/>
        <v>0.0021796906762184907</v>
      </c>
      <c r="G141" s="12">
        <f t="shared" si="1"/>
        <v>1</v>
      </c>
    </row>
    <row r="142" spans="1:7" ht="14.25">
      <c r="A142" s="1" t="s">
        <v>242</v>
      </c>
      <c r="B142" s="16" t="s">
        <v>243</v>
      </c>
      <c r="C142" s="3">
        <v>1474013.29</v>
      </c>
      <c r="D142" s="3">
        <v>1508572.37</v>
      </c>
      <c r="E142" s="3">
        <f aca="true" t="shared" si="18" ref="E142:E151">C142-D142</f>
        <v>-34559.080000000075</v>
      </c>
      <c r="F142" s="12">
        <f t="shared" si="0"/>
        <v>-0.022908466764508004</v>
      </c>
      <c r="G142" s="12">
        <f t="shared" si="1"/>
        <v>1</v>
      </c>
    </row>
    <row r="143" spans="1:7" ht="14.25">
      <c r="A143" s="1" t="s">
        <v>244</v>
      </c>
      <c r="B143" s="16" t="s">
        <v>245</v>
      </c>
      <c r="C143" s="3">
        <v>760133.9</v>
      </c>
      <c r="D143" s="3">
        <v>742287.72</v>
      </c>
      <c r="E143" s="3">
        <f t="shared" si="18"/>
        <v>17846.18000000005</v>
      </c>
      <c r="F143" s="12">
        <f t="shared" si="0"/>
        <v>0.02404213288076496</v>
      </c>
      <c r="G143" s="12">
        <f t="shared" si="1"/>
        <v>1</v>
      </c>
    </row>
    <row r="144" spans="1:7" ht="14.25">
      <c r="A144" s="1" t="s">
        <v>246</v>
      </c>
      <c r="B144" s="16" t="s">
        <v>247</v>
      </c>
      <c r="C144" s="3">
        <v>168055.43</v>
      </c>
      <c r="D144" s="3">
        <v>316336</v>
      </c>
      <c r="E144" s="3">
        <f t="shared" si="18"/>
        <v>-148280.57</v>
      </c>
      <c r="F144" s="12">
        <f t="shared" si="0"/>
        <v>-0.46874389889231705</v>
      </c>
      <c r="G144" s="12">
        <f t="shared" si="1"/>
        <v>1</v>
      </c>
    </row>
    <row r="145" spans="1:7" ht="14.25">
      <c r="A145" s="1" t="s">
        <v>248</v>
      </c>
      <c r="B145" s="16" t="s">
        <v>249</v>
      </c>
      <c r="C145" s="3">
        <v>113188.32</v>
      </c>
      <c r="D145" s="3">
        <v>119717.2</v>
      </c>
      <c r="E145" s="3">
        <f t="shared" si="18"/>
        <v>-6528.87999999999</v>
      </c>
      <c r="F145" s="12">
        <f t="shared" si="0"/>
        <v>-0.054535856167701804</v>
      </c>
      <c r="G145" s="12">
        <f t="shared" si="1"/>
        <v>1</v>
      </c>
    </row>
    <row r="146" spans="1:7" ht="14.25">
      <c r="A146" s="1" t="s">
        <v>250</v>
      </c>
      <c r="B146" s="16" t="s">
        <v>251</v>
      </c>
      <c r="C146" s="3">
        <v>229963.86</v>
      </c>
      <c r="D146" s="3">
        <v>14693</v>
      </c>
      <c r="E146" s="3">
        <f t="shared" si="18"/>
        <v>215270.86</v>
      </c>
      <c r="F146" s="12">
        <f t="shared" si="0"/>
        <v>14.651252977608385</v>
      </c>
      <c r="G146" s="12">
        <f t="shared" si="1"/>
        <v>1</v>
      </c>
    </row>
    <row r="147" spans="1:7" ht="14.25">
      <c r="A147" s="1" t="s">
        <v>252</v>
      </c>
      <c r="B147" s="16" t="s">
        <v>253</v>
      </c>
      <c r="C147" s="3">
        <v>0</v>
      </c>
      <c r="D147" s="3">
        <v>0</v>
      </c>
      <c r="E147" s="3">
        <f t="shared" si="18"/>
        <v>0</v>
      </c>
      <c r="F147" s="12" t="e">
        <f t="shared" si="0"/>
        <v>#DIV/0!</v>
      </c>
      <c r="G147" s="12" t="e">
        <f t="shared" si="1"/>
        <v>#DIV/0!</v>
      </c>
    </row>
    <row r="148" spans="1:7" ht="14.25">
      <c r="A148" s="1" t="s">
        <v>254</v>
      </c>
      <c r="B148" s="16" t="s">
        <v>255</v>
      </c>
      <c r="C148" s="3">
        <v>76161.4</v>
      </c>
      <c r="D148" s="3">
        <v>107978.09</v>
      </c>
      <c r="E148" s="3">
        <f t="shared" si="18"/>
        <v>-31816.690000000002</v>
      </c>
      <c r="F148" s="12">
        <f t="shared" si="0"/>
        <v>-0.2946587590130554</v>
      </c>
      <c r="G148" s="12">
        <f t="shared" si="1"/>
        <v>1</v>
      </c>
    </row>
    <row r="149" spans="2:7" ht="14.25">
      <c r="B149" s="16" t="s">
        <v>256</v>
      </c>
      <c r="C149" s="3">
        <v>0</v>
      </c>
      <c r="D149" s="3">
        <v>52500</v>
      </c>
      <c r="E149" s="3">
        <f t="shared" si="18"/>
        <v>-52500</v>
      </c>
      <c r="F149" s="12">
        <f t="shared" si="0"/>
        <v>-1</v>
      </c>
      <c r="G149" s="12">
        <f t="shared" si="1"/>
        <v>1</v>
      </c>
    </row>
    <row r="150" spans="2:7" ht="14.25">
      <c r="B150" s="16" t="s">
        <v>257</v>
      </c>
      <c r="C150" s="3">
        <v>0</v>
      </c>
      <c r="D150" s="3">
        <v>20888.91</v>
      </c>
      <c r="E150" s="3">
        <f t="shared" si="18"/>
        <v>-20888.91</v>
      </c>
      <c r="F150" s="12">
        <f t="shared" si="0"/>
        <v>-1</v>
      </c>
      <c r="G150" s="12">
        <f t="shared" si="1"/>
        <v>1</v>
      </c>
    </row>
    <row r="151" spans="2:7" ht="14.25">
      <c r="B151" s="16" t="s">
        <v>258</v>
      </c>
      <c r="C151" s="3">
        <v>67741.08</v>
      </c>
      <c r="D151" s="3">
        <v>0</v>
      </c>
      <c r="E151" s="3">
        <f t="shared" si="18"/>
        <v>67741.08</v>
      </c>
      <c r="F151" s="12" t="e">
        <f t="shared" si="0"/>
        <v>#DIV/0!</v>
      </c>
      <c r="G151" s="12" t="e">
        <f t="shared" si="1"/>
        <v>#DIV/0!</v>
      </c>
    </row>
    <row r="152" spans="1:7" ht="14.25">
      <c r="A152" s="19" t="s">
        <v>259</v>
      </c>
      <c r="B152" s="14" t="s">
        <v>260</v>
      </c>
      <c r="C152" s="15">
        <f>SUM(C153:C157)</f>
        <v>777361.61</v>
      </c>
      <c r="D152" s="15">
        <f>SUM(D153:D157)</f>
        <v>818224.8300000001</v>
      </c>
      <c r="E152" s="15">
        <f>SUM(E153:E157)</f>
        <v>-40863.22000000003</v>
      </c>
      <c r="F152" s="12">
        <f t="shared" si="0"/>
        <v>-0.04994131014088148</v>
      </c>
      <c r="G152" s="12">
        <f t="shared" si="1"/>
        <v>1</v>
      </c>
    </row>
    <row r="153" spans="1:7" ht="14.25">
      <c r="A153" s="1" t="s">
        <v>261</v>
      </c>
      <c r="B153" s="16" t="s">
        <v>262</v>
      </c>
      <c r="C153" s="3">
        <v>100790.26</v>
      </c>
      <c r="D153" s="3">
        <v>101375.27</v>
      </c>
      <c r="E153" s="3">
        <f aca="true" t="shared" si="19" ref="E153:E157">C153-D153</f>
        <v>-585.0100000000093</v>
      </c>
      <c r="F153" s="12">
        <f t="shared" si="0"/>
        <v>-0.005770736788173381</v>
      </c>
      <c r="G153" s="12">
        <f t="shared" si="1"/>
        <v>1</v>
      </c>
    </row>
    <row r="154" spans="1:7" ht="14.25">
      <c r="A154" s="1" t="s">
        <v>263</v>
      </c>
      <c r="B154" s="16" t="s">
        <v>264</v>
      </c>
      <c r="C154" s="3">
        <v>18939.28</v>
      </c>
      <c r="D154" s="3">
        <v>20330.43</v>
      </c>
      <c r="E154" s="3">
        <f t="shared" si="19"/>
        <v>-1391.1500000000015</v>
      </c>
      <c r="F154" s="12">
        <f t="shared" si="0"/>
        <v>-0.06842698359060785</v>
      </c>
      <c r="G154" s="12">
        <f t="shared" si="1"/>
        <v>1</v>
      </c>
    </row>
    <row r="155" spans="1:7" ht="14.25">
      <c r="A155" s="1" t="s">
        <v>265</v>
      </c>
      <c r="B155" s="16" t="s">
        <v>266</v>
      </c>
      <c r="C155" s="3">
        <v>644003.45</v>
      </c>
      <c r="D155" s="3">
        <v>683212.1</v>
      </c>
      <c r="E155" s="3">
        <f t="shared" si="19"/>
        <v>-39208.65000000002</v>
      </c>
      <c r="F155" s="12">
        <f t="shared" si="0"/>
        <v>-0.05738869378923474</v>
      </c>
      <c r="G155" s="12">
        <f t="shared" si="1"/>
        <v>1</v>
      </c>
    </row>
    <row r="156" spans="1:7" ht="14.25">
      <c r="A156" s="1" t="s">
        <v>267</v>
      </c>
      <c r="B156" s="16" t="s">
        <v>268</v>
      </c>
      <c r="C156" s="3">
        <v>0</v>
      </c>
      <c r="D156" s="3">
        <v>0</v>
      </c>
      <c r="E156" s="3">
        <f t="shared" si="19"/>
        <v>0</v>
      </c>
      <c r="F156" s="12" t="e">
        <f t="shared" si="0"/>
        <v>#DIV/0!</v>
      </c>
      <c r="G156" s="12" t="e">
        <f t="shared" si="1"/>
        <v>#DIV/0!</v>
      </c>
    </row>
    <row r="157" spans="1:7" ht="14.25">
      <c r="A157" s="1" t="s">
        <v>269</v>
      </c>
      <c r="B157" s="16" t="s">
        <v>270</v>
      </c>
      <c r="C157" s="3">
        <v>13628.62</v>
      </c>
      <c r="D157" s="3">
        <v>13307.03</v>
      </c>
      <c r="E157" s="3">
        <f t="shared" si="19"/>
        <v>321.59000000000015</v>
      </c>
      <c r="F157" s="12">
        <f t="shared" si="0"/>
        <v>0.02416692530188931</v>
      </c>
      <c r="G157" s="12">
        <f t="shared" si="1"/>
        <v>1</v>
      </c>
    </row>
    <row r="158" spans="1:7" ht="14.25">
      <c r="A158" s="19"/>
      <c r="B158" s="14" t="s">
        <v>271</v>
      </c>
      <c r="C158" s="15">
        <f>C159</f>
        <v>0</v>
      </c>
      <c r="D158" s="15">
        <f>D159</f>
        <v>0</v>
      </c>
      <c r="E158" s="15">
        <f>E159</f>
        <v>0</v>
      </c>
      <c r="F158" s="12" t="e">
        <f t="shared" si="0"/>
        <v>#DIV/0!</v>
      </c>
      <c r="G158" s="12" t="e">
        <f t="shared" si="1"/>
        <v>#DIV/0!</v>
      </c>
    </row>
    <row r="159" spans="1:7" ht="14.25">
      <c r="A159" s="19" t="s">
        <v>272</v>
      </c>
      <c r="B159" s="16" t="s">
        <v>273</v>
      </c>
      <c r="C159" s="3">
        <v>0</v>
      </c>
      <c r="D159" s="3">
        <v>0</v>
      </c>
      <c r="E159" s="3">
        <f>C159-D159</f>
        <v>0</v>
      </c>
      <c r="F159" s="12" t="e">
        <f t="shared" si="0"/>
        <v>#DIV/0!</v>
      </c>
      <c r="G159" s="12" t="e">
        <f t="shared" si="1"/>
        <v>#DIV/0!</v>
      </c>
    </row>
    <row r="160" spans="1:7" ht="14.25">
      <c r="A160" s="1" t="s">
        <v>274</v>
      </c>
      <c r="B160" s="14" t="s">
        <v>275</v>
      </c>
      <c r="C160" s="15">
        <f>SUM(C161:C164)</f>
        <v>24150</v>
      </c>
      <c r="D160" s="15">
        <f>SUM(D161:D164)</f>
        <v>12385.9</v>
      </c>
      <c r="E160" s="15">
        <f>SUM(E161:E164)</f>
        <v>11764.1</v>
      </c>
      <c r="F160" s="12">
        <f t="shared" si="0"/>
        <v>0.9497977538975771</v>
      </c>
      <c r="G160" s="12">
        <f t="shared" si="1"/>
        <v>1</v>
      </c>
    </row>
    <row r="161" spans="1:7" ht="14.25">
      <c r="A161" s="19" t="s">
        <v>276</v>
      </c>
      <c r="B161" s="16" t="s">
        <v>277</v>
      </c>
      <c r="C161" s="3">
        <v>23618.75</v>
      </c>
      <c r="D161" s="3">
        <v>10410.35</v>
      </c>
      <c r="E161" s="3">
        <f aca="true" t="shared" si="20" ref="E161:E164">C161-D161</f>
        <v>13208.4</v>
      </c>
      <c r="F161" s="12">
        <f t="shared" si="0"/>
        <v>1.26877578563641</v>
      </c>
      <c r="G161" s="12">
        <f t="shared" si="1"/>
        <v>1</v>
      </c>
    </row>
    <row r="162" spans="1:7" ht="14.25">
      <c r="A162" s="1" t="s">
        <v>278</v>
      </c>
      <c r="B162" s="16" t="s">
        <v>279</v>
      </c>
      <c r="C162" s="3">
        <v>0</v>
      </c>
      <c r="D162" s="3">
        <v>50.55</v>
      </c>
      <c r="E162" s="3">
        <f t="shared" si="20"/>
        <v>-50.55</v>
      </c>
      <c r="F162" s="12">
        <f t="shared" si="0"/>
        <v>-1</v>
      </c>
      <c r="G162" s="12">
        <f t="shared" si="1"/>
        <v>1</v>
      </c>
    </row>
    <row r="163" spans="1:7" ht="14.25">
      <c r="A163" s="1" t="s">
        <v>280</v>
      </c>
      <c r="B163" s="16" t="s">
        <v>281</v>
      </c>
      <c r="C163" s="3">
        <v>531.25</v>
      </c>
      <c r="D163" s="3">
        <v>1925</v>
      </c>
      <c r="E163" s="3">
        <f t="shared" si="20"/>
        <v>-1393.75</v>
      </c>
      <c r="F163" s="12">
        <f t="shared" si="0"/>
        <v>-0.724025974025974</v>
      </c>
      <c r="G163" s="12">
        <f t="shared" si="1"/>
        <v>1</v>
      </c>
    </row>
    <row r="164" spans="2:7" ht="14.25">
      <c r="B164" s="16" t="s">
        <v>282</v>
      </c>
      <c r="C164" s="3">
        <v>0</v>
      </c>
      <c r="D164" s="3">
        <v>0</v>
      </c>
      <c r="E164" s="3">
        <f t="shared" si="20"/>
        <v>0</v>
      </c>
      <c r="F164" s="12" t="e">
        <f t="shared" si="0"/>
        <v>#DIV/0!</v>
      </c>
      <c r="G164" s="12" t="e">
        <f t="shared" si="1"/>
        <v>#DIV/0!</v>
      </c>
    </row>
    <row r="165" spans="1:7" ht="14.25">
      <c r="A165" s="13">
        <v>0.2090972222222222</v>
      </c>
      <c r="B165" s="5" t="s">
        <v>283</v>
      </c>
      <c r="C165" s="8">
        <f>+C166+C173+C183+C179</f>
        <v>1863915.28</v>
      </c>
      <c r="D165" s="8">
        <f>+D166+D173+D183+D179</f>
        <v>2210497.1599999997</v>
      </c>
      <c r="E165" s="8">
        <f>+E166+E173+E183+E179</f>
        <v>-346581.87999999995</v>
      </c>
      <c r="F165" s="12">
        <f t="shared" si="0"/>
        <v>-0.1567891089260662</v>
      </c>
      <c r="G165" s="12">
        <f t="shared" si="1"/>
        <v>1</v>
      </c>
    </row>
    <row r="166" spans="1:7" ht="14.25">
      <c r="A166" s="19" t="s">
        <v>284</v>
      </c>
      <c r="B166" s="14" t="s">
        <v>285</v>
      </c>
      <c r="C166" s="15">
        <f>SUM(C167:C172)</f>
        <v>1133861.6300000001</v>
      </c>
      <c r="D166" s="15">
        <f>SUM(D167:D172)</f>
        <v>1128956.14</v>
      </c>
      <c r="E166" s="15">
        <f>SUM(E167:E172)</f>
        <v>4905.490000000049</v>
      </c>
      <c r="F166" s="12">
        <f t="shared" si="0"/>
        <v>0.004345155516847669</v>
      </c>
      <c r="G166" s="12">
        <f t="shared" si="1"/>
        <v>1</v>
      </c>
    </row>
    <row r="167" spans="1:7" ht="14.25">
      <c r="A167" s="1" t="s">
        <v>286</v>
      </c>
      <c r="B167" s="16" t="s">
        <v>287</v>
      </c>
      <c r="C167" s="3">
        <v>902200.29</v>
      </c>
      <c r="D167" s="3">
        <v>895735.59</v>
      </c>
      <c r="E167" s="3">
        <f aca="true" t="shared" si="21" ref="E167:E172">C167-D167</f>
        <v>6464.70000000007</v>
      </c>
      <c r="F167" s="12">
        <f t="shared" si="0"/>
        <v>0.007217196762272302</v>
      </c>
      <c r="G167" s="12">
        <f t="shared" si="1"/>
        <v>1</v>
      </c>
    </row>
    <row r="168" spans="1:7" ht="14.25">
      <c r="A168" s="1" t="s">
        <v>288</v>
      </c>
      <c r="B168" s="16" t="s">
        <v>289</v>
      </c>
      <c r="C168" s="3">
        <v>0</v>
      </c>
      <c r="D168" s="3">
        <v>0</v>
      </c>
      <c r="E168" s="3">
        <f t="shared" si="21"/>
        <v>0</v>
      </c>
      <c r="F168" s="12" t="e">
        <f t="shared" si="0"/>
        <v>#DIV/0!</v>
      </c>
      <c r="G168" s="12" t="e">
        <f t="shared" si="1"/>
        <v>#DIV/0!</v>
      </c>
    </row>
    <row r="169" spans="1:7" ht="14.25">
      <c r="A169" s="1" t="s">
        <v>290</v>
      </c>
      <c r="B169" s="16" t="s">
        <v>291</v>
      </c>
      <c r="C169" s="3">
        <v>0</v>
      </c>
      <c r="D169" s="3">
        <v>0</v>
      </c>
      <c r="E169" s="3">
        <f t="shared" si="21"/>
        <v>0</v>
      </c>
      <c r="F169" s="12" t="e">
        <f t="shared" si="0"/>
        <v>#DIV/0!</v>
      </c>
      <c r="G169" s="12" t="e">
        <f t="shared" si="1"/>
        <v>#DIV/0!</v>
      </c>
    </row>
    <row r="170" spans="1:7" ht="14.25">
      <c r="A170" s="1" t="s">
        <v>292</v>
      </c>
      <c r="B170" s="16" t="s">
        <v>293</v>
      </c>
      <c r="C170" s="3">
        <v>62184.47</v>
      </c>
      <c r="D170" s="3">
        <v>63740.16</v>
      </c>
      <c r="E170" s="3">
        <f t="shared" si="21"/>
        <v>-1555.6900000000023</v>
      </c>
      <c r="F170" s="12">
        <f t="shared" si="0"/>
        <v>-0.024406747645440523</v>
      </c>
      <c r="G170" s="12">
        <f t="shared" si="1"/>
        <v>1</v>
      </c>
    </row>
    <row r="171" spans="1:7" ht="14.25">
      <c r="A171" s="1" t="s">
        <v>294</v>
      </c>
      <c r="B171" s="16" t="s">
        <v>295</v>
      </c>
      <c r="C171" s="3">
        <v>0</v>
      </c>
      <c r="D171" s="3">
        <v>0</v>
      </c>
      <c r="E171" s="3">
        <f t="shared" si="21"/>
        <v>0</v>
      </c>
      <c r="F171" s="12" t="e">
        <f t="shared" si="0"/>
        <v>#DIV/0!</v>
      </c>
      <c r="G171" s="12" t="e">
        <f t="shared" si="1"/>
        <v>#DIV/0!</v>
      </c>
    </row>
    <row r="172" spans="1:7" ht="14.25">
      <c r="A172" s="1" t="s">
        <v>296</v>
      </c>
      <c r="B172" s="16" t="s">
        <v>297</v>
      </c>
      <c r="C172" s="3">
        <v>169476.87</v>
      </c>
      <c r="D172" s="3">
        <v>169480.39</v>
      </c>
      <c r="E172" s="3">
        <f t="shared" si="21"/>
        <v>-3.5200000000186265</v>
      </c>
      <c r="F172" s="12">
        <f t="shared" si="0"/>
        <v>-2.0769364526589927E-05</v>
      </c>
      <c r="G172" s="12">
        <f t="shared" si="1"/>
        <v>1</v>
      </c>
    </row>
    <row r="173" spans="1:7" ht="14.25">
      <c r="A173" s="19" t="s">
        <v>298</v>
      </c>
      <c r="B173" s="14" t="s">
        <v>299</v>
      </c>
      <c r="C173" s="15">
        <f>SUM(C174:C178)</f>
        <v>588716.2200000001</v>
      </c>
      <c r="D173" s="15">
        <f>SUM(D174:D178)</f>
        <v>626883.87</v>
      </c>
      <c r="E173" s="15">
        <f>SUM(E174:E178)</f>
        <v>-38167.649999999965</v>
      </c>
      <c r="F173" s="12">
        <f t="shared" si="0"/>
        <v>-0.06088472175875249</v>
      </c>
      <c r="G173" s="12">
        <f t="shared" si="1"/>
        <v>1</v>
      </c>
    </row>
    <row r="174" spans="1:7" ht="14.25">
      <c r="A174" s="1" t="s">
        <v>300</v>
      </c>
      <c r="B174" s="16" t="s">
        <v>301</v>
      </c>
      <c r="C174" s="3">
        <v>177349.47</v>
      </c>
      <c r="D174" s="3">
        <v>175589.37</v>
      </c>
      <c r="E174" s="3">
        <f aca="true" t="shared" si="22" ref="E174:E178">C174-D174</f>
        <v>1760.1000000000058</v>
      </c>
      <c r="F174" s="12">
        <f t="shared" si="0"/>
        <v>0.01002395532258021</v>
      </c>
      <c r="G174" s="12">
        <f t="shared" si="1"/>
        <v>1</v>
      </c>
    </row>
    <row r="175" spans="1:7" ht="14.25">
      <c r="A175" s="1" t="s">
        <v>302</v>
      </c>
      <c r="B175" s="16" t="s">
        <v>303</v>
      </c>
      <c r="C175" s="3">
        <v>291013.52</v>
      </c>
      <c r="D175" s="3">
        <v>314958.99</v>
      </c>
      <c r="E175" s="3">
        <f t="shared" si="22"/>
        <v>-23945.469999999972</v>
      </c>
      <c r="F175" s="12">
        <f t="shared" si="0"/>
        <v>-0.07602726310495209</v>
      </c>
      <c r="G175" s="12">
        <f t="shared" si="1"/>
        <v>1</v>
      </c>
    </row>
    <row r="176" spans="1:7" ht="14.25">
      <c r="A176" s="1" t="s">
        <v>304</v>
      </c>
      <c r="B176" s="16" t="s">
        <v>305</v>
      </c>
      <c r="C176" s="3">
        <v>17299.96</v>
      </c>
      <c r="D176" s="3">
        <v>17104.34</v>
      </c>
      <c r="E176" s="3">
        <f t="shared" si="22"/>
        <v>195.61999999999898</v>
      </c>
      <c r="F176" s="12">
        <f t="shared" si="0"/>
        <v>0.011436863392565803</v>
      </c>
      <c r="G176" s="12">
        <f t="shared" si="1"/>
        <v>1</v>
      </c>
    </row>
    <row r="177" spans="1:7" ht="14.25">
      <c r="A177" s="1" t="s">
        <v>306</v>
      </c>
      <c r="B177" s="16" t="s">
        <v>307</v>
      </c>
      <c r="C177" s="3">
        <v>103053.27</v>
      </c>
      <c r="D177" s="3">
        <v>119231.17</v>
      </c>
      <c r="E177" s="3">
        <f t="shared" si="22"/>
        <v>-16177.899999999994</v>
      </c>
      <c r="F177" s="12">
        <f t="shared" si="0"/>
        <v>-0.1356851568260212</v>
      </c>
      <c r="G177" s="12">
        <f t="shared" si="1"/>
        <v>1</v>
      </c>
    </row>
    <row r="178" spans="1:7" ht="14.25">
      <c r="A178" s="1" t="s">
        <v>308</v>
      </c>
      <c r="B178" s="16" t="s">
        <v>309</v>
      </c>
      <c r="C178" s="3">
        <v>0</v>
      </c>
      <c r="D178" s="3">
        <v>0</v>
      </c>
      <c r="E178" s="3">
        <f t="shared" si="22"/>
        <v>0</v>
      </c>
      <c r="F178" s="12" t="e">
        <f t="shared" si="0"/>
        <v>#DIV/0!</v>
      </c>
      <c r="G178" s="12" t="e">
        <f t="shared" si="1"/>
        <v>#DIV/0!</v>
      </c>
    </row>
    <row r="179" spans="1:7" ht="14.25">
      <c r="A179" s="19" t="s">
        <v>310</v>
      </c>
      <c r="B179" s="14" t="s">
        <v>311</v>
      </c>
      <c r="C179" s="15">
        <f>SUM(C180:C182)</f>
        <v>0</v>
      </c>
      <c r="D179" s="15">
        <f>SUM(D180:D182)</f>
        <v>0</v>
      </c>
      <c r="E179" s="15">
        <f>SUM(E180:E182)</f>
        <v>0</v>
      </c>
      <c r="F179" s="12" t="e">
        <f t="shared" si="0"/>
        <v>#DIV/0!</v>
      </c>
      <c r="G179" s="12" t="e">
        <f t="shared" si="1"/>
        <v>#DIV/0!</v>
      </c>
    </row>
    <row r="180" spans="1:7" ht="14.25">
      <c r="A180" s="1" t="s">
        <v>312</v>
      </c>
      <c r="B180" s="16" t="s">
        <v>313</v>
      </c>
      <c r="C180" s="3">
        <v>0</v>
      </c>
      <c r="D180" s="3">
        <v>0</v>
      </c>
      <c r="E180" s="3">
        <f aca="true" t="shared" si="23" ref="E180:E182">C180-D180</f>
        <v>0</v>
      </c>
      <c r="F180" s="12" t="e">
        <f t="shared" si="0"/>
        <v>#DIV/0!</v>
      </c>
      <c r="G180" s="12" t="e">
        <f t="shared" si="1"/>
        <v>#DIV/0!</v>
      </c>
    </row>
    <row r="181" spans="1:7" ht="14.25">
      <c r="A181" s="1" t="s">
        <v>314</v>
      </c>
      <c r="B181" s="16" t="s">
        <v>315</v>
      </c>
      <c r="C181" s="3">
        <v>0</v>
      </c>
      <c r="D181" s="3">
        <v>0</v>
      </c>
      <c r="E181" s="3">
        <f t="shared" si="23"/>
        <v>0</v>
      </c>
      <c r="F181" s="12" t="e">
        <f t="shared" si="0"/>
        <v>#DIV/0!</v>
      </c>
      <c r="G181" s="12" t="e">
        <f t="shared" si="1"/>
        <v>#DIV/0!</v>
      </c>
    </row>
    <row r="182" spans="1:7" ht="14.25">
      <c r="A182" s="1" t="s">
        <v>316</v>
      </c>
      <c r="B182" s="16" t="s">
        <v>317</v>
      </c>
      <c r="C182" s="3">
        <v>0</v>
      </c>
      <c r="D182" s="3">
        <v>0</v>
      </c>
      <c r="E182" s="3">
        <f t="shared" si="23"/>
        <v>0</v>
      </c>
      <c r="F182" s="12" t="e">
        <f t="shared" si="0"/>
        <v>#DIV/0!</v>
      </c>
      <c r="G182" s="12" t="e">
        <f t="shared" si="1"/>
        <v>#DIV/0!</v>
      </c>
    </row>
    <row r="183" spans="1:7" ht="14.25">
      <c r="A183" s="19" t="s">
        <v>318</v>
      </c>
      <c r="B183" s="14" t="s">
        <v>319</v>
      </c>
      <c r="C183" s="15">
        <f>SUM(C184:C188)</f>
        <v>141337.43</v>
      </c>
      <c r="D183" s="15">
        <f>SUM(D184:D188)</f>
        <v>454657.15</v>
      </c>
      <c r="E183" s="15">
        <f>SUM(E184:E188)</f>
        <v>-313319.72000000003</v>
      </c>
      <c r="F183" s="12">
        <f t="shared" si="0"/>
        <v>-0.6891340430915911</v>
      </c>
      <c r="G183" s="12">
        <f t="shared" si="1"/>
        <v>1</v>
      </c>
    </row>
    <row r="184" spans="1:7" ht="14.25">
      <c r="A184" s="1" t="s">
        <v>320</v>
      </c>
      <c r="B184" s="16" t="s">
        <v>321</v>
      </c>
      <c r="C184" s="3">
        <v>0</v>
      </c>
      <c r="D184" s="3">
        <v>0</v>
      </c>
      <c r="E184" s="3">
        <f aca="true" t="shared" si="24" ref="E184:E188">C184-D184</f>
        <v>0</v>
      </c>
      <c r="F184" s="12" t="e">
        <f t="shared" si="0"/>
        <v>#DIV/0!</v>
      </c>
      <c r="G184" s="12" t="e">
        <f t="shared" si="1"/>
        <v>#DIV/0!</v>
      </c>
    </row>
    <row r="185" spans="1:7" ht="14.25">
      <c r="A185" s="1" t="s">
        <v>322</v>
      </c>
      <c r="B185" s="16" t="s">
        <v>323</v>
      </c>
      <c r="C185" s="3">
        <v>141337.43</v>
      </c>
      <c r="D185" s="3">
        <v>454657.15</v>
      </c>
      <c r="E185" s="3">
        <f t="shared" si="24"/>
        <v>-313319.72000000003</v>
      </c>
      <c r="F185" s="12">
        <f t="shared" si="0"/>
        <v>-0.6891340430915911</v>
      </c>
      <c r="G185" s="12">
        <f t="shared" si="1"/>
        <v>1</v>
      </c>
    </row>
    <row r="186" spans="1:7" ht="14.25">
      <c r="A186" s="1" t="s">
        <v>324</v>
      </c>
      <c r="B186" s="16" t="s">
        <v>325</v>
      </c>
      <c r="C186" s="3">
        <v>0</v>
      </c>
      <c r="D186" s="3">
        <v>0</v>
      </c>
      <c r="E186" s="3">
        <f t="shared" si="24"/>
        <v>0</v>
      </c>
      <c r="F186" s="12" t="e">
        <f t="shared" si="0"/>
        <v>#DIV/0!</v>
      </c>
      <c r="G186" s="12" t="e">
        <f t="shared" si="1"/>
        <v>#DIV/0!</v>
      </c>
    </row>
    <row r="187" spans="1:7" ht="14.25">
      <c r="A187" s="1" t="s">
        <v>326</v>
      </c>
      <c r="B187" s="16" t="s">
        <v>327</v>
      </c>
      <c r="C187" s="3">
        <v>0</v>
      </c>
      <c r="D187" s="3">
        <v>0</v>
      </c>
      <c r="E187" s="3">
        <f t="shared" si="24"/>
        <v>0</v>
      </c>
      <c r="F187" s="12" t="e">
        <f t="shared" si="0"/>
        <v>#DIV/0!</v>
      </c>
      <c r="G187" s="12" t="e">
        <f t="shared" si="1"/>
        <v>#DIV/0!</v>
      </c>
    </row>
    <row r="188" spans="1:7" ht="14.25">
      <c r="A188" s="1" t="s">
        <v>328</v>
      </c>
      <c r="B188" s="16" t="s">
        <v>329</v>
      </c>
      <c r="C188" s="3">
        <v>0</v>
      </c>
      <c r="D188" s="3">
        <v>0</v>
      </c>
      <c r="E188" s="3">
        <f t="shared" si="24"/>
        <v>0</v>
      </c>
      <c r="F188" s="12" t="e">
        <f t="shared" si="0"/>
        <v>#DIV/0!</v>
      </c>
      <c r="G188" s="12" t="e">
        <f t="shared" si="1"/>
        <v>#DIV/0!</v>
      </c>
    </row>
    <row r="189" spans="1:7" ht="24.75">
      <c r="A189" s="13">
        <v>0.2091087962962963</v>
      </c>
      <c r="B189" s="20" t="s">
        <v>330</v>
      </c>
      <c r="C189" s="8">
        <f>C190</f>
        <v>-3767.399999999994</v>
      </c>
      <c r="D189" s="8">
        <f>D190</f>
        <v>14813.300000000003</v>
      </c>
      <c r="E189" s="8">
        <f>E190</f>
        <v>-18580.699999999997</v>
      </c>
      <c r="F189" s="12">
        <f t="shared" si="0"/>
        <v>-1.2543255047828636</v>
      </c>
      <c r="G189" s="12">
        <f t="shared" si="1"/>
        <v>1</v>
      </c>
    </row>
    <row r="190" spans="1:7" ht="14.25">
      <c r="A190" s="13"/>
      <c r="B190" s="14" t="s">
        <v>331</v>
      </c>
      <c r="C190" s="15">
        <f>+C191+C192</f>
        <v>-3767.399999999994</v>
      </c>
      <c r="D190" s="15">
        <f>+D191+D192</f>
        <v>14813.300000000003</v>
      </c>
      <c r="E190" s="15">
        <f>+E191+E192</f>
        <v>-18580.699999999997</v>
      </c>
      <c r="F190" s="12">
        <f t="shared" si="0"/>
        <v>-1.2543255047828636</v>
      </c>
      <c r="G190" s="12">
        <f t="shared" si="1"/>
        <v>1</v>
      </c>
    </row>
    <row r="191" spans="1:7" ht="14.25">
      <c r="A191" s="1" t="s">
        <v>332</v>
      </c>
      <c r="B191" s="16" t="s">
        <v>333</v>
      </c>
      <c r="C191" s="3">
        <v>115387.89</v>
      </c>
      <c r="D191" s="3">
        <v>130201.19</v>
      </c>
      <c r="E191" s="3">
        <f aca="true" t="shared" si="25" ref="E191:E192">C191-D191</f>
        <v>-14813.300000000003</v>
      </c>
      <c r="F191" s="12">
        <f t="shared" si="0"/>
        <v>-0.11377238564409436</v>
      </c>
      <c r="G191" s="12">
        <f t="shared" si="1"/>
        <v>1</v>
      </c>
    </row>
    <row r="192" spans="1:7" ht="14.25">
      <c r="A192" s="1" t="s">
        <v>334</v>
      </c>
      <c r="B192" s="16" t="s">
        <v>335</v>
      </c>
      <c r="C192" s="3">
        <v>-119155.29</v>
      </c>
      <c r="D192" s="3">
        <v>-115387.89</v>
      </c>
      <c r="E192" s="3">
        <f t="shared" si="25"/>
        <v>-3767.399999999994</v>
      </c>
      <c r="F192" s="12">
        <f t="shared" si="0"/>
        <v>0.032649873396592956</v>
      </c>
      <c r="G192" s="12">
        <f t="shared" si="1"/>
        <v>1</v>
      </c>
    </row>
    <row r="193" spans="1:7" ht="14.25">
      <c r="A193" s="13">
        <v>0.20912037037037037</v>
      </c>
      <c r="B193" s="5" t="s">
        <v>336</v>
      </c>
      <c r="C193" s="8">
        <f>C194</f>
        <v>635581.04</v>
      </c>
      <c r="D193" s="8">
        <f>D194</f>
        <v>130295.48</v>
      </c>
      <c r="E193" s="8">
        <f>E194</f>
        <v>505285.56000000006</v>
      </c>
      <c r="F193" s="12">
        <f t="shared" si="0"/>
        <v>3.877997609740569</v>
      </c>
      <c r="G193" s="12">
        <f t="shared" si="1"/>
        <v>1</v>
      </c>
    </row>
    <row r="194" spans="1:7" ht="14.25">
      <c r="A194" s="1" t="s">
        <v>337</v>
      </c>
      <c r="B194" s="14" t="s">
        <v>338</v>
      </c>
      <c r="C194" s="15">
        <f>SUM(C195:C197)</f>
        <v>635581.04</v>
      </c>
      <c r="D194" s="15">
        <f>SUM(D195:D197)</f>
        <v>130295.48</v>
      </c>
      <c r="E194" s="3">
        <f aca="true" t="shared" si="26" ref="E194:E197">C194-D194</f>
        <v>505285.56000000006</v>
      </c>
      <c r="F194" s="12">
        <f t="shared" si="0"/>
        <v>3.877997609740569</v>
      </c>
      <c r="G194" s="12">
        <f t="shared" si="1"/>
        <v>1</v>
      </c>
    </row>
    <row r="195" spans="2:7" ht="14.25">
      <c r="B195" s="16" t="s">
        <v>339</v>
      </c>
      <c r="C195" s="3">
        <v>30341.88</v>
      </c>
      <c r="D195" s="3">
        <v>0</v>
      </c>
      <c r="E195" s="3">
        <f t="shared" si="26"/>
        <v>30341.88</v>
      </c>
      <c r="F195" s="12" t="e">
        <f t="shared" si="0"/>
        <v>#DIV/0!</v>
      </c>
      <c r="G195" s="12" t="e">
        <f t="shared" si="1"/>
        <v>#DIV/0!</v>
      </c>
    </row>
    <row r="196" spans="2:7" ht="14.25">
      <c r="B196" s="16" t="s">
        <v>340</v>
      </c>
      <c r="C196" s="3">
        <v>605239.16</v>
      </c>
      <c r="D196" s="3">
        <v>130295.48</v>
      </c>
      <c r="E196" s="3">
        <f t="shared" si="26"/>
        <v>474943.68000000005</v>
      </c>
      <c r="F196" s="12">
        <f t="shared" si="0"/>
        <v>3.6451278279185133</v>
      </c>
      <c r="G196" s="12">
        <f t="shared" si="1"/>
        <v>1</v>
      </c>
    </row>
    <row r="197" spans="1:7" ht="14.25">
      <c r="A197" s="1" t="s">
        <v>341</v>
      </c>
      <c r="B197" s="16" t="s">
        <v>342</v>
      </c>
      <c r="C197" s="3">
        <v>0</v>
      </c>
      <c r="D197" s="3">
        <v>0</v>
      </c>
      <c r="E197" s="3">
        <f t="shared" si="26"/>
        <v>0</v>
      </c>
      <c r="F197" s="12" t="e">
        <f t="shared" si="0"/>
        <v>#DIV/0!</v>
      </c>
      <c r="G197" s="12" t="e">
        <f t="shared" si="1"/>
        <v>#DIV/0!</v>
      </c>
    </row>
    <row r="198" spans="1:7" ht="14.25">
      <c r="A198" s="21" t="s">
        <v>343</v>
      </c>
      <c r="B198" s="5" t="s">
        <v>344</v>
      </c>
      <c r="C198" s="8">
        <f>C199</f>
        <v>13850</v>
      </c>
      <c r="D198" s="8">
        <f>D199</f>
        <v>25664.65</v>
      </c>
      <c r="E198" s="8">
        <f>E199</f>
        <v>-11814.650000000001</v>
      </c>
      <c r="F198" s="12">
        <f t="shared" si="0"/>
        <v>-0.46034720909889676</v>
      </c>
      <c r="G198" s="12">
        <f t="shared" si="1"/>
        <v>1</v>
      </c>
    </row>
    <row r="199" spans="1:7" ht="14.25">
      <c r="A199" s="21"/>
      <c r="B199" s="14" t="s">
        <v>345</v>
      </c>
      <c r="C199" s="15">
        <f>SUM(C200:C203)</f>
        <v>13850</v>
      </c>
      <c r="D199" s="15">
        <f>SUM(D200:D203)</f>
        <v>25664.65</v>
      </c>
      <c r="E199" s="15">
        <f>SUM(E200:E203)</f>
        <v>-11814.650000000001</v>
      </c>
      <c r="F199" s="12">
        <f t="shared" si="0"/>
        <v>-0.46034720909889676</v>
      </c>
      <c r="G199" s="12">
        <f t="shared" si="1"/>
        <v>1</v>
      </c>
    </row>
    <row r="200" spans="1:7" ht="14.25">
      <c r="A200" s="1" t="s">
        <v>346</v>
      </c>
      <c r="B200" s="16" t="s">
        <v>347</v>
      </c>
      <c r="C200" s="3">
        <v>0</v>
      </c>
      <c r="D200" s="3">
        <v>0</v>
      </c>
      <c r="E200" s="3">
        <f aca="true" t="shared" si="27" ref="E200:E203">C200-D200</f>
        <v>0</v>
      </c>
      <c r="F200" s="12" t="e">
        <f t="shared" si="0"/>
        <v>#DIV/0!</v>
      </c>
      <c r="G200" s="12" t="e">
        <f t="shared" si="1"/>
        <v>#DIV/0!</v>
      </c>
    </row>
    <row r="201" spans="1:7" ht="14.25">
      <c r="A201" s="1" t="s">
        <v>348</v>
      </c>
      <c r="B201" s="16" t="s">
        <v>349</v>
      </c>
      <c r="C201" s="3">
        <v>0</v>
      </c>
      <c r="D201" s="3">
        <v>0</v>
      </c>
      <c r="E201" s="3">
        <f t="shared" si="27"/>
        <v>0</v>
      </c>
      <c r="F201" s="12" t="e">
        <f t="shared" si="0"/>
        <v>#DIV/0!</v>
      </c>
      <c r="G201" s="12" t="e">
        <f t="shared" si="1"/>
        <v>#DIV/0!</v>
      </c>
    </row>
    <row r="202" spans="1:7" ht="14.25">
      <c r="A202" s="1" t="s">
        <v>350</v>
      </c>
      <c r="B202" s="16" t="s">
        <v>351</v>
      </c>
      <c r="C202" s="3">
        <v>0</v>
      </c>
      <c r="D202" s="3">
        <v>0</v>
      </c>
      <c r="E202" s="3">
        <f t="shared" si="27"/>
        <v>0</v>
      </c>
      <c r="F202" s="12" t="e">
        <f t="shared" si="0"/>
        <v>#DIV/0!</v>
      </c>
      <c r="G202" s="12" t="e">
        <f t="shared" si="1"/>
        <v>#DIV/0!</v>
      </c>
    </row>
    <row r="203" spans="1:7" ht="14.25">
      <c r="A203" s="1" t="s">
        <v>352</v>
      </c>
      <c r="B203" s="16" t="s">
        <v>353</v>
      </c>
      <c r="C203" s="3">
        <v>13850</v>
      </c>
      <c r="D203" s="3">
        <v>25664.65</v>
      </c>
      <c r="E203" s="3">
        <f t="shared" si="27"/>
        <v>-11814.650000000001</v>
      </c>
      <c r="F203" s="12">
        <f t="shared" si="0"/>
        <v>-0.46034720909889676</v>
      </c>
      <c r="G203" s="12">
        <f t="shared" si="1"/>
        <v>1</v>
      </c>
    </row>
    <row r="204" spans="1:7" ht="14.25">
      <c r="A204" s="13">
        <v>0.20913194444444444</v>
      </c>
      <c r="B204" s="5" t="s">
        <v>354</v>
      </c>
      <c r="C204" s="8">
        <f>C205</f>
        <v>425290.08</v>
      </c>
      <c r="D204" s="8">
        <f>D205</f>
        <v>418960.92</v>
      </c>
      <c r="E204" s="8">
        <f>E205</f>
        <v>6329.160000000011</v>
      </c>
      <c r="F204" s="12">
        <f t="shared" si="0"/>
        <v>0.015106802801559656</v>
      </c>
      <c r="G204" s="12">
        <f t="shared" si="1"/>
        <v>1</v>
      </c>
    </row>
    <row r="205" spans="1:7" ht="14.25">
      <c r="A205" s="1" t="s">
        <v>355</v>
      </c>
      <c r="B205" s="14" t="s">
        <v>356</v>
      </c>
      <c r="C205" s="15">
        <f>SUM(C206:C223)</f>
        <v>425290.08</v>
      </c>
      <c r="D205" s="15">
        <f>SUM(D206:D223)</f>
        <v>418960.92</v>
      </c>
      <c r="E205" s="15">
        <f>SUM(E206:E223)</f>
        <v>6329.160000000011</v>
      </c>
      <c r="F205" s="12">
        <f t="shared" si="0"/>
        <v>0.015106802801559656</v>
      </c>
      <c r="G205" s="12">
        <f t="shared" si="1"/>
        <v>1</v>
      </c>
    </row>
    <row r="206" spans="1:7" ht="14.25">
      <c r="A206" s="1" t="s">
        <v>357</v>
      </c>
      <c r="B206" s="16" t="s">
        <v>358</v>
      </c>
      <c r="C206" s="3">
        <v>15900.58</v>
      </c>
      <c r="D206" s="3">
        <v>10350.94</v>
      </c>
      <c r="E206" s="3">
        <f aca="true" t="shared" si="28" ref="E206:E223">C206-D206</f>
        <v>5549.639999999999</v>
      </c>
      <c r="F206" s="12">
        <f t="shared" si="0"/>
        <v>0.5361484077774578</v>
      </c>
      <c r="G206" s="12">
        <f t="shared" si="1"/>
        <v>1</v>
      </c>
    </row>
    <row r="207" spans="1:7" ht="14.25">
      <c r="A207" s="1" t="s">
        <v>359</v>
      </c>
      <c r="B207" s="16" t="s">
        <v>360</v>
      </c>
      <c r="C207" s="3">
        <v>118617.36</v>
      </c>
      <c r="D207" s="3">
        <v>114874.03</v>
      </c>
      <c r="E207" s="3">
        <f t="shared" si="28"/>
        <v>3743.3300000000017</v>
      </c>
      <c r="F207" s="12">
        <f t="shared" si="0"/>
        <v>0.03258639050096877</v>
      </c>
      <c r="G207" s="12">
        <f t="shared" si="1"/>
        <v>1</v>
      </c>
    </row>
    <row r="208" spans="1:7" ht="14.25">
      <c r="A208" s="1" t="s">
        <v>361</v>
      </c>
      <c r="B208" s="16" t="s">
        <v>362</v>
      </c>
      <c r="C208" s="3">
        <v>55336</v>
      </c>
      <c r="D208" s="3">
        <v>63504</v>
      </c>
      <c r="E208" s="3">
        <f t="shared" si="28"/>
        <v>-8168</v>
      </c>
      <c r="F208" s="12">
        <f t="shared" si="0"/>
        <v>-0.12862181909800957</v>
      </c>
      <c r="G208" s="12">
        <f t="shared" si="1"/>
        <v>1</v>
      </c>
    </row>
    <row r="209" spans="1:7" ht="14.25">
      <c r="A209" s="1" t="s">
        <v>363</v>
      </c>
      <c r="B209" s="16" t="s">
        <v>364</v>
      </c>
      <c r="D209" s="3">
        <v>0</v>
      </c>
      <c r="E209" s="3">
        <f t="shared" si="28"/>
        <v>0</v>
      </c>
      <c r="F209" s="12" t="e">
        <f t="shared" si="0"/>
        <v>#DIV/0!</v>
      </c>
      <c r="G209" s="12" t="e">
        <f t="shared" si="1"/>
        <v>#DIV/0!</v>
      </c>
    </row>
    <row r="210" spans="1:7" ht="14.25">
      <c r="A210" s="1" t="s">
        <v>365</v>
      </c>
      <c r="B210" s="16" t="s">
        <v>366</v>
      </c>
      <c r="D210" s="3">
        <v>0</v>
      </c>
      <c r="E210" s="3">
        <f t="shared" si="28"/>
        <v>0</v>
      </c>
      <c r="F210" s="12" t="e">
        <f t="shared" si="0"/>
        <v>#DIV/0!</v>
      </c>
      <c r="G210" s="12" t="e">
        <f t="shared" si="1"/>
        <v>#DIV/0!</v>
      </c>
    </row>
    <row r="211" spans="1:7" ht="14.25">
      <c r="A211" s="1" t="s">
        <v>367</v>
      </c>
      <c r="B211" s="16" t="s">
        <v>368</v>
      </c>
      <c r="C211" s="3">
        <v>9778.57</v>
      </c>
      <c r="D211" s="3">
        <v>11537.56</v>
      </c>
      <c r="E211" s="3">
        <f t="shared" si="28"/>
        <v>-1758.9899999999998</v>
      </c>
      <c r="F211" s="12">
        <f t="shared" si="0"/>
        <v>-0.1524577120292332</v>
      </c>
      <c r="G211" s="12">
        <f t="shared" si="1"/>
        <v>1</v>
      </c>
    </row>
    <row r="212" spans="1:7" ht="14.25">
      <c r="A212" s="1" t="s">
        <v>369</v>
      </c>
      <c r="B212" s="16" t="s">
        <v>370</v>
      </c>
      <c r="C212" s="3">
        <v>7705.74</v>
      </c>
      <c r="D212" s="3">
        <v>7559.71</v>
      </c>
      <c r="E212" s="3">
        <f t="shared" si="28"/>
        <v>146.02999999999975</v>
      </c>
      <c r="F212" s="12">
        <f t="shared" si="0"/>
        <v>0.01931687855751077</v>
      </c>
      <c r="G212" s="12">
        <f t="shared" si="1"/>
        <v>1</v>
      </c>
    </row>
    <row r="213" spans="1:7" ht="14.25">
      <c r="A213" s="1" t="s">
        <v>371</v>
      </c>
      <c r="B213" s="16" t="s">
        <v>372</v>
      </c>
      <c r="C213" s="3">
        <v>0</v>
      </c>
      <c r="D213" s="3">
        <v>0</v>
      </c>
      <c r="E213" s="3">
        <f t="shared" si="28"/>
        <v>0</v>
      </c>
      <c r="F213" s="12" t="e">
        <f t="shared" si="0"/>
        <v>#DIV/0!</v>
      </c>
      <c r="G213" s="12" t="e">
        <f t="shared" si="1"/>
        <v>#DIV/0!</v>
      </c>
    </row>
    <row r="214" spans="1:7" ht="14.25">
      <c r="A214" s="1" t="s">
        <v>373</v>
      </c>
      <c r="B214" s="16" t="s">
        <v>374</v>
      </c>
      <c r="C214" s="3">
        <v>70660</v>
      </c>
      <c r="D214" s="3">
        <v>64691.71</v>
      </c>
      <c r="E214" s="3">
        <f t="shared" si="28"/>
        <v>5968.290000000001</v>
      </c>
      <c r="F214" s="12">
        <f t="shared" si="0"/>
        <v>0.09225741598112032</v>
      </c>
      <c r="G214" s="12">
        <f t="shared" si="1"/>
        <v>1</v>
      </c>
    </row>
    <row r="215" spans="2:7" ht="14.25">
      <c r="B215" s="16" t="s">
        <v>375</v>
      </c>
      <c r="C215" s="3">
        <v>0</v>
      </c>
      <c r="D215" s="3">
        <v>10</v>
      </c>
      <c r="E215" s="3">
        <f t="shared" si="28"/>
        <v>-10</v>
      </c>
      <c r="F215" s="12">
        <f t="shared" si="0"/>
        <v>-1</v>
      </c>
      <c r="G215" s="12">
        <f t="shared" si="1"/>
        <v>1</v>
      </c>
    </row>
    <row r="216" spans="1:7" ht="14.25">
      <c r="A216" s="1" t="s">
        <v>376</v>
      </c>
      <c r="B216" s="16" t="s">
        <v>377</v>
      </c>
      <c r="C216" s="3">
        <v>0</v>
      </c>
      <c r="D216" s="3">
        <v>0</v>
      </c>
      <c r="E216" s="3">
        <f t="shared" si="28"/>
        <v>0</v>
      </c>
      <c r="F216" s="12" t="e">
        <f t="shared" si="0"/>
        <v>#DIV/0!</v>
      </c>
      <c r="G216" s="12" t="e">
        <f t="shared" si="1"/>
        <v>#DIV/0!</v>
      </c>
    </row>
    <row r="217" spans="1:7" ht="14.25">
      <c r="A217" s="1" t="s">
        <v>378</v>
      </c>
      <c r="B217" s="16" t="s">
        <v>379</v>
      </c>
      <c r="C217" s="3">
        <v>40861.67</v>
      </c>
      <c r="D217" s="3">
        <v>48818.56</v>
      </c>
      <c r="E217" s="3">
        <f t="shared" si="28"/>
        <v>-7956.889999999999</v>
      </c>
      <c r="F217" s="12">
        <f t="shared" si="0"/>
        <v>-0.16298903531771522</v>
      </c>
      <c r="G217" s="12">
        <f t="shared" si="1"/>
        <v>1</v>
      </c>
    </row>
    <row r="218" spans="1:7" ht="14.25">
      <c r="A218" s="1" t="s">
        <v>380</v>
      </c>
      <c r="B218" s="16" t="s">
        <v>381</v>
      </c>
      <c r="C218" s="3">
        <v>93687.11</v>
      </c>
      <c r="D218" s="3">
        <v>75672.54</v>
      </c>
      <c r="E218" s="3">
        <f t="shared" si="28"/>
        <v>18014.570000000007</v>
      </c>
      <c r="F218" s="12">
        <f t="shared" si="0"/>
        <v>0.23805953916704803</v>
      </c>
      <c r="G218" s="12">
        <f t="shared" si="1"/>
        <v>1</v>
      </c>
    </row>
    <row r="219" spans="1:7" ht="14.25">
      <c r="A219" s="1" t="s">
        <v>382</v>
      </c>
      <c r="B219" s="16" t="s">
        <v>383</v>
      </c>
      <c r="C219" s="3">
        <v>1241.57</v>
      </c>
      <c r="D219" s="3">
        <v>12500</v>
      </c>
      <c r="E219" s="3">
        <f t="shared" si="28"/>
        <v>-11258.43</v>
      </c>
      <c r="F219" s="12">
        <f t="shared" si="0"/>
        <v>-0.9006744</v>
      </c>
      <c r="G219" s="12">
        <f t="shared" si="1"/>
        <v>1</v>
      </c>
    </row>
    <row r="220" spans="1:7" ht="14.25">
      <c r="A220" s="1" t="s">
        <v>384</v>
      </c>
      <c r="B220" s="16" t="s">
        <v>385</v>
      </c>
      <c r="C220" s="3">
        <v>6100</v>
      </c>
      <c r="D220" s="3">
        <v>3416</v>
      </c>
      <c r="E220" s="3">
        <f t="shared" si="28"/>
        <v>2684</v>
      </c>
      <c r="F220" s="12">
        <f t="shared" si="0"/>
        <v>0.7857142857142857</v>
      </c>
      <c r="G220" s="12">
        <f t="shared" si="1"/>
        <v>1</v>
      </c>
    </row>
    <row r="221" spans="1:7" ht="14.25">
      <c r="A221" s="1" t="s">
        <v>386</v>
      </c>
      <c r="B221" s="16" t="s">
        <v>387</v>
      </c>
      <c r="C221" s="3">
        <v>5354.5</v>
      </c>
      <c r="D221" s="3">
        <v>5928.48</v>
      </c>
      <c r="E221" s="3">
        <f t="shared" si="28"/>
        <v>-573.9799999999996</v>
      </c>
      <c r="F221" s="12">
        <f t="shared" si="0"/>
        <v>-0.09681739670202136</v>
      </c>
      <c r="G221" s="12">
        <f t="shared" si="1"/>
        <v>1</v>
      </c>
    </row>
    <row r="222" spans="1:7" ht="14.25">
      <c r="A222" s="1" t="s">
        <v>388</v>
      </c>
      <c r="B222" s="16" t="s">
        <v>389</v>
      </c>
      <c r="C222" s="3">
        <v>1.18</v>
      </c>
      <c r="D222" s="3">
        <v>0.5</v>
      </c>
      <c r="E222" s="3">
        <f t="shared" si="28"/>
        <v>0.6799999999999999</v>
      </c>
      <c r="F222" s="12">
        <f t="shared" si="0"/>
        <v>1.3599999999999999</v>
      </c>
      <c r="G222" s="12">
        <f t="shared" si="1"/>
        <v>1</v>
      </c>
    </row>
    <row r="223" spans="2:7" ht="14.25">
      <c r="B223" s="16" t="s">
        <v>390</v>
      </c>
      <c r="C223" s="3">
        <v>45.8</v>
      </c>
      <c r="D223" s="3">
        <v>96.89</v>
      </c>
      <c r="E223" s="3">
        <f t="shared" si="28"/>
        <v>-51.09</v>
      </c>
      <c r="F223" s="12">
        <f t="shared" si="0"/>
        <v>-0.527298998864692</v>
      </c>
      <c r="G223" s="12">
        <f t="shared" si="1"/>
        <v>1</v>
      </c>
    </row>
    <row r="224" spans="5:7" ht="14.25">
      <c r="E224" s="3"/>
      <c r="F224" s="12" t="e">
        <f t="shared" si="0"/>
        <v>#DIV/0!</v>
      </c>
      <c r="G224" s="12" t="e">
        <f t="shared" si="1"/>
        <v>#DIV/0!</v>
      </c>
    </row>
    <row r="225" spans="1:7" ht="14.25">
      <c r="A225" s="9">
        <v>0.20972222222222223</v>
      </c>
      <c r="B225" s="10" t="s">
        <v>391</v>
      </c>
      <c r="C225" s="11">
        <f>C226+C229-C242</f>
        <v>-45378.259000000005</v>
      </c>
      <c r="D225" s="11">
        <f>D226+D229-D242</f>
        <v>-91604.4</v>
      </c>
      <c r="E225" s="11">
        <f>E226+E229-E242</f>
        <v>46226.141</v>
      </c>
      <c r="F225" s="12">
        <f t="shared" si="0"/>
        <v>-0.5046279545524015</v>
      </c>
      <c r="G225" s="12">
        <f t="shared" si="1"/>
        <v>1</v>
      </c>
    </row>
    <row r="226" spans="1:7" ht="14.25">
      <c r="A226" s="13">
        <v>0.16806712962962964</v>
      </c>
      <c r="B226" s="5" t="s">
        <v>392</v>
      </c>
      <c r="C226" s="8">
        <f aca="true" t="shared" si="29" ref="C226:C227">C227</f>
        <v>0</v>
      </c>
      <c r="D226" s="8">
        <f aca="true" t="shared" si="30" ref="D226:D227">D227</f>
        <v>0</v>
      </c>
      <c r="E226" s="8">
        <f>E227</f>
        <v>0</v>
      </c>
      <c r="F226" s="12" t="e">
        <f t="shared" si="0"/>
        <v>#DIV/0!</v>
      </c>
      <c r="G226" s="12" t="e">
        <f t="shared" si="1"/>
        <v>#DIV/0!</v>
      </c>
    </row>
    <row r="227" spans="1:7" ht="14.25">
      <c r="A227" s="13"/>
      <c r="B227" s="14" t="s">
        <v>393</v>
      </c>
      <c r="C227" s="15">
        <f t="shared" si="29"/>
        <v>0</v>
      </c>
      <c r="D227" s="15">
        <f t="shared" si="30"/>
        <v>0</v>
      </c>
      <c r="E227" s="15">
        <v>0</v>
      </c>
      <c r="F227" s="12" t="e">
        <f t="shared" si="0"/>
        <v>#DIV/0!</v>
      </c>
      <c r="G227" s="12" t="e">
        <f t="shared" si="1"/>
        <v>#DIV/0!</v>
      </c>
    </row>
    <row r="228" spans="1:7" ht="14.25">
      <c r="A228" s="13"/>
      <c r="B228" s="17" t="s">
        <v>393</v>
      </c>
      <c r="C228" s="3">
        <v>0</v>
      </c>
      <c r="D228" s="3">
        <v>0</v>
      </c>
      <c r="E228" s="3"/>
      <c r="F228" s="12" t="e">
        <f t="shared" si="0"/>
        <v>#DIV/0!</v>
      </c>
      <c r="G228" s="12" t="e">
        <f t="shared" si="1"/>
        <v>#DIV/0!</v>
      </c>
    </row>
    <row r="229" spans="1:7" ht="14.25">
      <c r="A229" s="13">
        <v>0.1680787037037037</v>
      </c>
      <c r="B229" s="5" t="s">
        <v>394</v>
      </c>
      <c r="C229" s="8">
        <f>+C230+C234</f>
        <v>10486.041000000001</v>
      </c>
      <c r="D229" s="8">
        <f>+D230+D234</f>
        <v>13572.82</v>
      </c>
      <c r="E229" s="8">
        <f>+E230+E234</f>
        <v>-3086.7789999999995</v>
      </c>
      <c r="F229" s="12">
        <f t="shared" si="0"/>
        <v>-0.2274235567848096</v>
      </c>
      <c r="G229" s="12">
        <f t="shared" si="1"/>
        <v>1</v>
      </c>
    </row>
    <row r="230" spans="1:7" ht="14.25">
      <c r="A230" s="22"/>
      <c r="B230" s="14" t="s">
        <v>395</v>
      </c>
      <c r="C230" s="15">
        <f>SUM(C231:C233)</f>
        <v>10473.921</v>
      </c>
      <c r="D230" s="15">
        <f>SUM(D231:D233)</f>
        <v>12725.73</v>
      </c>
      <c r="E230" s="15">
        <f>SUM(E231:E233)</f>
        <v>-2251.8089999999993</v>
      </c>
      <c r="F230" s="12">
        <f t="shared" si="0"/>
        <v>-0.17694929878285956</v>
      </c>
      <c r="G230" s="12">
        <f t="shared" si="1"/>
        <v>1</v>
      </c>
    </row>
    <row r="231" spans="1:7" ht="14.25">
      <c r="A231" s="22"/>
      <c r="B231" s="17" t="s">
        <v>396</v>
      </c>
      <c r="C231" s="4">
        <v>0</v>
      </c>
      <c r="D231" s="4">
        <v>0</v>
      </c>
      <c r="E231" s="3">
        <f aca="true" t="shared" si="31" ref="E231:E233">C231-D231</f>
        <v>0</v>
      </c>
      <c r="F231" s="12" t="e">
        <f t="shared" si="0"/>
        <v>#DIV/0!</v>
      </c>
      <c r="G231" s="12" t="e">
        <f t="shared" si="1"/>
        <v>#DIV/0!</v>
      </c>
    </row>
    <row r="232" spans="1:7" ht="14.25">
      <c r="A232" s="1" t="s">
        <v>397</v>
      </c>
      <c r="B232" s="17" t="s">
        <v>398</v>
      </c>
      <c r="C232" s="4">
        <v>10473.921</v>
      </c>
      <c r="D232" s="4">
        <v>12725.73</v>
      </c>
      <c r="E232" s="3">
        <f t="shared" si="31"/>
        <v>-2251.8089999999993</v>
      </c>
      <c r="F232" s="12">
        <f t="shared" si="0"/>
        <v>-0.17694929878285956</v>
      </c>
      <c r="G232" s="12">
        <f t="shared" si="1"/>
        <v>1</v>
      </c>
    </row>
    <row r="233" spans="1:7" ht="14.25">
      <c r="A233" s="22"/>
      <c r="B233" s="17" t="s">
        <v>399</v>
      </c>
      <c r="C233" s="4">
        <v>0</v>
      </c>
      <c r="D233" s="4">
        <v>0</v>
      </c>
      <c r="E233" s="3">
        <f t="shared" si="31"/>
        <v>0</v>
      </c>
      <c r="F233" s="12" t="e">
        <f t="shared" si="0"/>
        <v>#DIV/0!</v>
      </c>
      <c r="G233" s="12" t="e">
        <f t="shared" si="1"/>
        <v>#DIV/0!</v>
      </c>
    </row>
    <row r="234" spans="1:7" ht="14.25">
      <c r="A234" s="1" t="s">
        <v>400</v>
      </c>
      <c r="B234" s="14" t="s">
        <v>401</v>
      </c>
      <c r="C234" s="15">
        <f>SUM(C235:C241)</f>
        <v>12.12</v>
      </c>
      <c r="D234" s="15">
        <f>SUM(D235:D241)</f>
        <v>847.09</v>
      </c>
      <c r="E234" s="15">
        <f>SUM(E235:E241)</f>
        <v>-834.97</v>
      </c>
      <c r="F234" s="12">
        <f t="shared" si="0"/>
        <v>-0.985692193273442</v>
      </c>
      <c r="G234" s="12">
        <f t="shared" si="1"/>
        <v>1</v>
      </c>
    </row>
    <row r="235" spans="1:7" ht="14.25">
      <c r="A235" s="23">
        <v>0.16809027777777777</v>
      </c>
      <c r="B235" s="16" t="s">
        <v>402</v>
      </c>
      <c r="C235" s="4">
        <v>12.12</v>
      </c>
      <c r="D235" s="4">
        <v>843.89</v>
      </c>
      <c r="E235" s="3">
        <f aca="true" t="shared" si="32" ref="E235:E241">C235-D235</f>
        <v>-831.77</v>
      </c>
      <c r="F235" s="12">
        <f t="shared" si="0"/>
        <v>-0.9856379385938926</v>
      </c>
      <c r="G235" s="12">
        <f t="shared" si="1"/>
        <v>1</v>
      </c>
    </row>
    <row r="236" spans="1:7" ht="14.25">
      <c r="A236" s="1" t="s">
        <v>403</v>
      </c>
      <c r="B236" s="16" t="s">
        <v>404</v>
      </c>
      <c r="C236" s="4">
        <v>0</v>
      </c>
      <c r="D236" s="4">
        <v>0</v>
      </c>
      <c r="E236" s="3">
        <f t="shared" si="32"/>
        <v>0</v>
      </c>
      <c r="F236" s="12" t="e">
        <f t="shared" si="0"/>
        <v>#DIV/0!</v>
      </c>
      <c r="G236" s="12" t="e">
        <f t="shared" si="1"/>
        <v>#DIV/0!</v>
      </c>
    </row>
    <row r="237" spans="1:7" ht="14.25">
      <c r="A237" s="1" t="s">
        <v>405</v>
      </c>
      <c r="B237" s="16" t="s">
        <v>406</v>
      </c>
      <c r="C237" s="4">
        <v>0</v>
      </c>
      <c r="D237" s="4">
        <v>3.2</v>
      </c>
      <c r="E237" s="3">
        <f t="shared" si="32"/>
        <v>-3.2</v>
      </c>
      <c r="F237" s="12">
        <f t="shared" si="0"/>
        <v>-1</v>
      </c>
      <c r="G237" s="12">
        <f t="shared" si="1"/>
        <v>1</v>
      </c>
    </row>
    <row r="238" spans="1:7" ht="14.25">
      <c r="A238" s="1" t="s">
        <v>407</v>
      </c>
      <c r="B238" s="16" t="s">
        <v>408</v>
      </c>
      <c r="C238" s="4">
        <v>0</v>
      </c>
      <c r="D238" s="4">
        <v>0</v>
      </c>
      <c r="E238" s="3">
        <f t="shared" si="32"/>
        <v>0</v>
      </c>
      <c r="F238" s="12" t="e">
        <f t="shared" si="0"/>
        <v>#DIV/0!</v>
      </c>
      <c r="G238" s="12" t="e">
        <f t="shared" si="1"/>
        <v>#DIV/0!</v>
      </c>
    </row>
    <row r="239" spans="1:7" ht="14.25">
      <c r="A239" s="1" t="s">
        <v>409</v>
      </c>
      <c r="B239" s="16" t="s">
        <v>410</v>
      </c>
      <c r="C239" s="4">
        <v>0</v>
      </c>
      <c r="D239" s="4">
        <v>0</v>
      </c>
      <c r="E239" s="3">
        <f t="shared" si="32"/>
        <v>0</v>
      </c>
      <c r="F239" s="12" t="e">
        <f t="shared" si="0"/>
        <v>#DIV/0!</v>
      </c>
      <c r="G239" s="12" t="e">
        <f t="shared" si="1"/>
        <v>#DIV/0!</v>
      </c>
    </row>
    <row r="240" spans="1:7" ht="14.25">
      <c r="A240" s="1" t="s">
        <v>411</v>
      </c>
      <c r="B240" s="16" t="s">
        <v>412</v>
      </c>
      <c r="C240" s="4">
        <v>0</v>
      </c>
      <c r="D240" s="4">
        <v>0</v>
      </c>
      <c r="E240" s="3">
        <f t="shared" si="32"/>
        <v>0</v>
      </c>
      <c r="F240" s="12" t="e">
        <f t="shared" si="0"/>
        <v>#DIV/0!</v>
      </c>
      <c r="G240" s="12" t="e">
        <f t="shared" si="1"/>
        <v>#DIV/0!</v>
      </c>
    </row>
    <row r="241" spans="1:7" ht="14.25">
      <c r="A241" s="1" t="s">
        <v>413</v>
      </c>
      <c r="B241" s="16" t="s">
        <v>414</v>
      </c>
      <c r="C241" s="4">
        <v>0</v>
      </c>
      <c r="D241" s="4">
        <v>0</v>
      </c>
      <c r="E241" s="3">
        <f t="shared" si="32"/>
        <v>0</v>
      </c>
      <c r="F241" s="12" t="e">
        <f t="shared" si="0"/>
        <v>#DIV/0!</v>
      </c>
      <c r="G241" s="12" t="e">
        <f t="shared" si="1"/>
        <v>#DIV/0!</v>
      </c>
    </row>
    <row r="242" spans="1:7" ht="14.25">
      <c r="A242" s="13">
        <v>0.2097337962962963</v>
      </c>
      <c r="B242" s="5" t="s">
        <v>415</v>
      </c>
      <c r="C242" s="8">
        <f>C243</f>
        <v>55864.3</v>
      </c>
      <c r="D242" s="8">
        <f>D243</f>
        <v>105177.22</v>
      </c>
      <c r="E242" s="8">
        <f>E243</f>
        <v>-49312.920000000006</v>
      </c>
      <c r="F242" s="12">
        <f t="shared" si="0"/>
        <v>-0.4688555183337229</v>
      </c>
      <c r="G242" s="12">
        <f t="shared" si="1"/>
        <v>1</v>
      </c>
    </row>
    <row r="243" spans="1:7" ht="14.25">
      <c r="A243" s="1" t="s">
        <v>416</v>
      </c>
      <c r="B243" s="14" t="s">
        <v>417</v>
      </c>
      <c r="C243" s="15">
        <f>SUM(C244:C258)</f>
        <v>55864.3</v>
      </c>
      <c r="D243" s="15">
        <f>SUM(D244:D258)</f>
        <v>105177.22</v>
      </c>
      <c r="E243" s="15">
        <f>SUM(E244:E258)</f>
        <v>-49312.920000000006</v>
      </c>
      <c r="F243" s="12">
        <f t="shared" si="0"/>
        <v>-0.4688555183337229</v>
      </c>
      <c r="G243" s="12">
        <f t="shared" si="1"/>
        <v>1</v>
      </c>
    </row>
    <row r="244" spans="1:7" ht="14.25">
      <c r="A244" s="1" t="s">
        <v>418</v>
      </c>
      <c r="B244" s="16" t="s">
        <v>419</v>
      </c>
      <c r="C244" s="3">
        <v>0</v>
      </c>
      <c r="D244" s="3">
        <v>0</v>
      </c>
      <c r="E244" s="3">
        <f aca="true" t="shared" si="33" ref="E244:E258">C244-D244</f>
        <v>0</v>
      </c>
      <c r="F244" s="12" t="e">
        <f t="shared" si="0"/>
        <v>#DIV/0!</v>
      </c>
      <c r="G244" s="12" t="e">
        <f t="shared" si="1"/>
        <v>#DIV/0!</v>
      </c>
    </row>
    <row r="245" spans="1:7" ht="14.25">
      <c r="A245" s="1" t="s">
        <v>420</v>
      </c>
      <c r="B245" s="16" t="s">
        <v>421</v>
      </c>
      <c r="C245" s="3">
        <v>0</v>
      </c>
      <c r="D245" s="3">
        <v>0</v>
      </c>
      <c r="E245" s="3">
        <f t="shared" si="33"/>
        <v>0</v>
      </c>
      <c r="F245" s="12" t="e">
        <f t="shared" si="0"/>
        <v>#DIV/0!</v>
      </c>
      <c r="G245" s="12" t="e">
        <f t="shared" si="1"/>
        <v>#DIV/0!</v>
      </c>
    </row>
    <row r="246" spans="1:7" ht="14.25">
      <c r="A246" s="1" t="s">
        <v>422</v>
      </c>
      <c r="B246" s="16" t="s">
        <v>423</v>
      </c>
      <c r="C246" s="3">
        <v>26076.61</v>
      </c>
      <c r="D246" s="3">
        <v>20361.93</v>
      </c>
      <c r="E246" s="3">
        <f t="shared" si="33"/>
        <v>5714.68</v>
      </c>
      <c r="F246" s="12">
        <f t="shared" si="0"/>
        <v>0.2806551245387839</v>
      </c>
      <c r="G246" s="12">
        <f t="shared" si="1"/>
        <v>1</v>
      </c>
    </row>
    <row r="247" spans="1:7" ht="14.25">
      <c r="A247" s="1" t="s">
        <v>424</v>
      </c>
      <c r="B247" s="16" t="s">
        <v>425</v>
      </c>
      <c r="C247" s="3">
        <v>29716.85</v>
      </c>
      <c r="D247" s="3">
        <v>21164.97</v>
      </c>
      <c r="E247" s="3">
        <f t="shared" si="33"/>
        <v>8551.879999999997</v>
      </c>
      <c r="F247" s="12">
        <f t="shared" si="0"/>
        <v>0.40405821506007317</v>
      </c>
      <c r="G247" s="12">
        <f t="shared" si="1"/>
        <v>1</v>
      </c>
    </row>
    <row r="248" spans="1:7" ht="14.25">
      <c r="A248" s="1" t="s">
        <v>426</v>
      </c>
      <c r="B248" s="16" t="s">
        <v>427</v>
      </c>
      <c r="C248" s="3">
        <v>0</v>
      </c>
      <c r="D248" s="3">
        <v>63450.32</v>
      </c>
      <c r="E248" s="3">
        <f t="shared" si="33"/>
        <v>-63450.32</v>
      </c>
      <c r="F248" s="12">
        <f t="shared" si="0"/>
        <v>-1</v>
      </c>
      <c r="G248" s="12">
        <f t="shared" si="1"/>
        <v>1</v>
      </c>
    </row>
    <row r="249" spans="1:7" ht="14.25">
      <c r="A249" s="1" t="s">
        <v>428</v>
      </c>
      <c r="B249" s="16" t="s">
        <v>429</v>
      </c>
      <c r="C249" s="3">
        <v>0</v>
      </c>
      <c r="D249" s="3">
        <v>0</v>
      </c>
      <c r="E249" s="3">
        <f t="shared" si="33"/>
        <v>0</v>
      </c>
      <c r="F249" s="12" t="e">
        <f t="shared" si="0"/>
        <v>#DIV/0!</v>
      </c>
      <c r="G249" s="12" t="e">
        <f t="shared" si="1"/>
        <v>#DIV/0!</v>
      </c>
    </row>
    <row r="250" spans="1:7" ht="14.25">
      <c r="A250" s="1" t="s">
        <v>430</v>
      </c>
      <c r="B250" s="16" t="s">
        <v>431</v>
      </c>
      <c r="C250" s="3">
        <v>0</v>
      </c>
      <c r="D250" s="3">
        <v>0</v>
      </c>
      <c r="E250" s="3">
        <f t="shared" si="33"/>
        <v>0</v>
      </c>
      <c r="F250" s="12" t="e">
        <f t="shared" si="0"/>
        <v>#DIV/0!</v>
      </c>
      <c r="G250" s="12" t="e">
        <f t="shared" si="1"/>
        <v>#DIV/0!</v>
      </c>
    </row>
    <row r="251" spans="1:7" ht="14.25">
      <c r="A251" s="1" t="s">
        <v>432</v>
      </c>
      <c r="B251" s="16" t="s">
        <v>433</v>
      </c>
      <c r="C251" s="3">
        <v>70.84</v>
      </c>
      <c r="D251" s="3">
        <v>0</v>
      </c>
      <c r="E251" s="3">
        <f t="shared" si="33"/>
        <v>70.84</v>
      </c>
      <c r="F251" s="12" t="e">
        <f t="shared" si="0"/>
        <v>#DIV/0!</v>
      </c>
      <c r="G251" s="12" t="e">
        <f t="shared" si="1"/>
        <v>#DIV/0!</v>
      </c>
    </row>
    <row r="252" spans="1:7" ht="14.25">
      <c r="A252" s="1" t="s">
        <v>434</v>
      </c>
      <c r="B252" s="16" t="s">
        <v>435</v>
      </c>
      <c r="C252" s="3">
        <v>0</v>
      </c>
      <c r="D252" s="3">
        <v>200</v>
      </c>
      <c r="E252" s="3">
        <f t="shared" si="33"/>
        <v>-200</v>
      </c>
      <c r="F252" s="12">
        <f t="shared" si="0"/>
        <v>-1</v>
      </c>
      <c r="G252" s="12">
        <f t="shared" si="1"/>
        <v>1</v>
      </c>
    </row>
    <row r="253" spans="1:7" ht="14.25">
      <c r="A253" s="1" t="s">
        <v>436</v>
      </c>
      <c r="B253" s="16" t="s">
        <v>437</v>
      </c>
      <c r="C253" s="3">
        <v>0</v>
      </c>
      <c r="D253" s="3">
        <v>0</v>
      </c>
      <c r="E253" s="3">
        <f t="shared" si="33"/>
        <v>0</v>
      </c>
      <c r="F253" s="12" t="e">
        <f t="shared" si="0"/>
        <v>#DIV/0!</v>
      </c>
      <c r="G253" s="12" t="e">
        <f t="shared" si="1"/>
        <v>#DIV/0!</v>
      </c>
    </row>
    <row r="254" spans="1:7" ht="14.25">
      <c r="A254" s="1" t="s">
        <v>438</v>
      </c>
      <c r="B254" s="16" t="s">
        <v>439</v>
      </c>
      <c r="C254" s="3">
        <v>0</v>
      </c>
      <c r="D254" s="3">
        <v>0</v>
      </c>
      <c r="E254" s="3">
        <f t="shared" si="33"/>
        <v>0</v>
      </c>
      <c r="F254" s="12" t="e">
        <f t="shared" si="0"/>
        <v>#DIV/0!</v>
      </c>
      <c r="G254" s="12" t="e">
        <f t="shared" si="1"/>
        <v>#DIV/0!</v>
      </c>
    </row>
    <row r="255" spans="1:7" ht="14.25">
      <c r="A255" s="1" t="s">
        <v>440</v>
      </c>
      <c r="B255" s="16" t="s">
        <v>441</v>
      </c>
      <c r="C255" s="3">
        <v>0</v>
      </c>
      <c r="D255" s="3">
        <v>0</v>
      </c>
      <c r="E255" s="3">
        <f t="shared" si="33"/>
        <v>0</v>
      </c>
      <c r="F255" s="12" t="e">
        <f t="shared" si="0"/>
        <v>#DIV/0!</v>
      </c>
      <c r="G255" s="12" t="e">
        <f t="shared" si="1"/>
        <v>#DIV/0!</v>
      </c>
    </row>
    <row r="256" spans="1:7" ht="14.25">
      <c r="A256" s="1" t="s">
        <v>442</v>
      </c>
      <c r="B256" s="16" t="s">
        <v>443</v>
      </c>
      <c r="C256" s="3">
        <v>0</v>
      </c>
      <c r="D256" s="3">
        <v>0</v>
      </c>
      <c r="E256" s="3">
        <f t="shared" si="33"/>
        <v>0</v>
      </c>
      <c r="F256" s="12" t="e">
        <f t="shared" si="0"/>
        <v>#DIV/0!</v>
      </c>
      <c r="G256" s="12" t="e">
        <f t="shared" si="1"/>
        <v>#DIV/0!</v>
      </c>
    </row>
    <row r="257" spans="1:7" ht="14.25">
      <c r="A257" s="1" t="s">
        <v>444</v>
      </c>
      <c r="B257" s="16" t="s">
        <v>445</v>
      </c>
      <c r="C257" s="3">
        <v>0</v>
      </c>
      <c r="D257" s="3">
        <v>0</v>
      </c>
      <c r="E257" s="3">
        <f t="shared" si="33"/>
        <v>0</v>
      </c>
      <c r="F257" s="12" t="e">
        <f t="shared" si="0"/>
        <v>#DIV/0!</v>
      </c>
      <c r="G257" s="12" t="e">
        <f t="shared" si="1"/>
        <v>#DIV/0!</v>
      </c>
    </row>
    <row r="258" spans="1:7" ht="14.25">
      <c r="A258" s="1" t="s">
        <v>446</v>
      </c>
      <c r="B258" s="16" t="s">
        <v>447</v>
      </c>
      <c r="C258" s="3">
        <v>0</v>
      </c>
      <c r="D258" s="3">
        <v>0</v>
      </c>
      <c r="E258" s="3">
        <f t="shared" si="33"/>
        <v>0</v>
      </c>
      <c r="F258" s="12" t="e">
        <f t="shared" si="0"/>
        <v>#DIV/0!</v>
      </c>
      <c r="G258" s="12" t="e">
        <f t="shared" si="1"/>
        <v>#DIV/0!</v>
      </c>
    </row>
    <row r="259" spans="5:7" ht="14.25">
      <c r="E259" s="3"/>
      <c r="F259" s="12" t="e">
        <f t="shared" si="0"/>
        <v>#DIV/0!</v>
      </c>
      <c r="G259" s="12" t="e">
        <f t="shared" si="1"/>
        <v>#DIV/0!</v>
      </c>
    </row>
    <row r="260" spans="1:7" ht="14.25">
      <c r="A260" s="24">
        <v>0.21041666666666667</v>
      </c>
      <c r="B260" s="10" t="s">
        <v>448</v>
      </c>
      <c r="C260" s="11">
        <f>C261-C266</f>
        <v>0</v>
      </c>
      <c r="D260" s="11">
        <f>D261-D266</f>
        <v>0</v>
      </c>
      <c r="E260" s="11">
        <f>E261-E266</f>
        <v>0</v>
      </c>
      <c r="F260" s="12" t="e">
        <f t="shared" si="0"/>
        <v>#DIV/0!</v>
      </c>
      <c r="G260" s="12" t="e">
        <f t="shared" si="1"/>
        <v>#DIV/0!</v>
      </c>
    </row>
    <row r="261" spans="1:7" ht="14.25">
      <c r="A261" s="13">
        <v>0.16876157407407408</v>
      </c>
      <c r="B261" s="5" t="s">
        <v>449</v>
      </c>
      <c r="C261" s="8">
        <f>C262</f>
        <v>0</v>
      </c>
      <c r="D261" s="8">
        <f>D262</f>
        <v>0</v>
      </c>
      <c r="E261" s="8">
        <f>E262</f>
        <v>0</v>
      </c>
      <c r="F261" s="12" t="e">
        <f t="shared" si="0"/>
        <v>#DIV/0!</v>
      </c>
      <c r="G261" s="12" t="e">
        <f t="shared" si="1"/>
        <v>#DIV/0!</v>
      </c>
    </row>
    <row r="262" spans="1:7" ht="14.25">
      <c r="A262" s="13"/>
      <c r="B262" s="14" t="s">
        <v>450</v>
      </c>
      <c r="C262" s="15">
        <f>SUM(C263:C265)</f>
        <v>0</v>
      </c>
      <c r="D262" s="15">
        <f>SUM(D263:D265)</f>
        <v>0</v>
      </c>
      <c r="E262" s="15">
        <v>0</v>
      </c>
      <c r="F262" s="12" t="e">
        <f t="shared" si="0"/>
        <v>#DIV/0!</v>
      </c>
      <c r="G262" s="12" t="e">
        <f t="shared" si="1"/>
        <v>#DIV/0!</v>
      </c>
    </row>
    <row r="263" spans="1:7" ht="14.25">
      <c r="A263" s="1" t="s">
        <v>451</v>
      </c>
      <c r="B263" s="16" t="s">
        <v>452</v>
      </c>
      <c r="C263" s="3">
        <v>0</v>
      </c>
      <c r="D263" s="3">
        <v>0</v>
      </c>
      <c r="E263" s="3">
        <f aca="true" t="shared" si="34" ref="E263:E265">C263-D263</f>
        <v>0</v>
      </c>
      <c r="F263" s="12" t="e">
        <f t="shared" si="0"/>
        <v>#DIV/0!</v>
      </c>
      <c r="G263" s="12" t="e">
        <f t="shared" si="1"/>
        <v>#DIV/0!</v>
      </c>
    </row>
    <row r="264" spans="1:7" ht="14.25">
      <c r="A264" s="1" t="s">
        <v>453</v>
      </c>
      <c r="B264" s="16" t="s">
        <v>454</v>
      </c>
      <c r="C264" s="3">
        <v>0</v>
      </c>
      <c r="D264" s="3">
        <v>0</v>
      </c>
      <c r="E264" s="3">
        <f t="shared" si="34"/>
        <v>0</v>
      </c>
      <c r="F264" s="12" t="e">
        <f t="shared" si="0"/>
        <v>#DIV/0!</v>
      </c>
      <c r="G264" s="12" t="e">
        <f t="shared" si="1"/>
        <v>#DIV/0!</v>
      </c>
    </row>
    <row r="265" spans="1:7" ht="14.25">
      <c r="A265" s="1" t="s">
        <v>455</v>
      </c>
      <c r="B265" s="16" t="s">
        <v>456</v>
      </c>
      <c r="C265" s="3">
        <v>0</v>
      </c>
      <c r="D265" s="3">
        <v>0</v>
      </c>
      <c r="E265" s="3">
        <f t="shared" si="34"/>
        <v>0</v>
      </c>
      <c r="F265" s="12" t="e">
        <f t="shared" si="0"/>
        <v>#DIV/0!</v>
      </c>
      <c r="G265" s="12" t="e">
        <f t="shared" si="1"/>
        <v>#DIV/0!</v>
      </c>
    </row>
    <row r="266" spans="1:7" ht="14.25">
      <c r="A266" s="13">
        <v>0.21042824074074074</v>
      </c>
      <c r="B266" s="5" t="s">
        <v>457</v>
      </c>
      <c r="C266" s="8">
        <f>C267</f>
        <v>0</v>
      </c>
      <c r="D266" s="8">
        <f>D267</f>
        <v>0</v>
      </c>
      <c r="E266" s="8">
        <f>E267</f>
        <v>0</v>
      </c>
      <c r="F266" s="12" t="e">
        <f t="shared" si="0"/>
        <v>#DIV/0!</v>
      </c>
      <c r="G266" s="12" t="e">
        <f t="shared" si="1"/>
        <v>#DIV/0!</v>
      </c>
    </row>
    <row r="267" spans="1:7" ht="14.25">
      <c r="A267" s="13"/>
      <c r="B267" s="14" t="s">
        <v>458</v>
      </c>
      <c r="C267" s="15">
        <f>SUM(C268:C270)</f>
        <v>0</v>
      </c>
      <c r="D267" s="15">
        <f>SUM(D268:D270)</f>
        <v>0</v>
      </c>
      <c r="E267" s="15">
        <v>0</v>
      </c>
      <c r="F267" s="12" t="e">
        <f t="shared" si="0"/>
        <v>#DIV/0!</v>
      </c>
      <c r="G267" s="12" t="e">
        <f t="shared" si="1"/>
        <v>#DIV/0!</v>
      </c>
    </row>
    <row r="268" spans="1:7" ht="14.25">
      <c r="A268" s="1" t="s">
        <v>459</v>
      </c>
      <c r="B268" s="16" t="s">
        <v>460</v>
      </c>
      <c r="C268" s="3">
        <v>0</v>
      </c>
      <c r="D268" s="3">
        <v>0</v>
      </c>
      <c r="E268" s="3">
        <f aca="true" t="shared" si="35" ref="E268:E270">C268-D268</f>
        <v>0</v>
      </c>
      <c r="F268" s="12" t="e">
        <f t="shared" si="0"/>
        <v>#DIV/0!</v>
      </c>
      <c r="G268" s="12" t="e">
        <f t="shared" si="1"/>
        <v>#DIV/0!</v>
      </c>
    </row>
    <row r="269" spans="1:7" ht="14.25">
      <c r="A269" s="1" t="s">
        <v>461</v>
      </c>
      <c r="B269" s="16" t="s">
        <v>462</v>
      </c>
      <c r="C269" s="3">
        <v>0</v>
      </c>
      <c r="D269" s="3">
        <v>0</v>
      </c>
      <c r="E269" s="3">
        <f t="shared" si="35"/>
        <v>0</v>
      </c>
      <c r="F269" s="12" t="e">
        <f t="shared" si="0"/>
        <v>#DIV/0!</v>
      </c>
      <c r="G269" s="12" t="e">
        <f t="shared" si="1"/>
        <v>#DIV/0!</v>
      </c>
    </row>
    <row r="270" spans="1:7" ht="14.25">
      <c r="A270" s="1" t="s">
        <v>463</v>
      </c>
      <c r="B270" s="16" t="s">
        <v>464</v>
      </c>
      <c r="C270" s="3">
        <v>0</v>
      </c>
      <c r="D270" s="3">
        <v>0</v>
      </c>
      <c r="E270" s="3">
        <f t="shared" si="35"/>
        <v>0</v>
      </c>
      <c r="F270" s="12" t="e">
        <f t="shared" si="0"/>
        <v>#DIV/0!</v>
      </c>
      <c r="G270" s="12" t="e">
        <f t="shared" si="1"/>
        <v>#DIV/0!</v>
      </c>
    </row>
    <row r="271" spans="5:7" ht="14.25">
      <c r="E271" s="3"/>
      <c r="F271" s="12" t="e">
        <f t="shared" si="0"/>
        <v>#DIV/0!</v>
      </c>
      <c r="G271" s="12" t="e">
        <f t="shared" si="1"/>
        <v>#DIV/0!</v>
      </c>
    </row>
    <row r="272" spans="1:7" ht="14.25">
      <c r="A272" s="9">
        <v>0.16944444444444445</v>
      </c>
      <c r="B272" s="10" t="s">
        <v>465</v>
      </c>
      <c r="C272" s="11">
        <f>C273-C283</f>
        <v>2026.6599999999962</v>
      </c>
      <c r="D272" s="11">
        <f>D273-D283</f>
        <v>41523.59</v>
      </c>
      <c r="E272" s="11">
        <f>E273-E283</f>
        <v>-39496.93000000001</v>
      </c>
      <c r="F272" s="12">
        <f t="shared" si="0"/>
        <v>-0.9511925630707753</v>
      </c>
      <c r="G272" s="12">
        <f t="shared" si="1"/>
        <v>1</v>
      </c>
    </row>
    <row r="273" spans="1:7" ht="24.75">
      <c r="A273" s="24"/>
      <c r="B273" s="20" t="s">
        <v>466</v>
      </c>
      <c r="C273" s="8">
        <f>+C274+C278+C280</f>
        <v>43604.63</v>
      </c>
      <c r="D273" s="8">
        <f>+D274+D278+D280</f>
        <v>85284</v>
      </c>
      <c r="E273" s="8">
        <f>+E274+E278+E280</f>
        <v>-41679.37000000001</v>
      </c>
      <c r="F273" s="12">
        <f t="shared" si="0"/>
        <v>-0.48871265419070414</v>
      </c>
      <c r="G273" s="12">
        <f t="shared" si="1"/>
        <v>1</v>
      </c>
    </row>
    <row r="274" spans="1:7" ht="14.25">
      <c r="A274" s="1" t="s">
        <v>467</v>
      </c>
      <c r="B274" s="14" t="s">
        <v>468</v>
      </c>
      <c r="C274" s="15">
        <f>SUM(C275:C277)</f>
        <v>0</v>
      </c>
      <c r="D274" s="15">
        <f>SUM(D275:D277)</f>
        <v>8225.54</v>
      </c>
      <c r="E274" s="15">
        <f>SUM(E275:E277)</f>
        <v>-8225.54</v>
      </c>
      <c r="F274" s="12">
        <f t="shared" si="0"/>
        <v>-1</v>
      </c>
      <c r="G274" s="12">
        <f t="shared" si="1"/>
        <v>1</v>
      </c>
    </row>
    <row r="275" spans="1:7" ht="14.25">
      <c r="A275" s="1" t="s">
        <v>469</v>
      </c>
      <c r="B275" s="16" t="s">
        <v>470</v>
      </c>
      <c r="C275" s="4">
        <v>0</v>
      </c>
      <c r="D275" s="4">
        <v>0</v>
      </c>
      <c r="E275" s="3">
        <f aca="true" t="shared" si="36" ref="E275:E277">C275-D275</f>
        <v>0</v>
      </c>
      <c r="F275" s="12" t="e">
        <f t="shared" si="0"/>
        <v>#DIV/0!</v>
      </c>
      <c r="G275" s="12" t="e">
        <f t="shared" si="1"/>
        <v>#DIV/0!</v>
      </c>
    </row>
    <row r="276" spans="1:7" ht="14.25">
      <c r="A276" s="1" t="s">
        <v>471</v>
      </c>
      <c r="B276" s="16" t="s">
        <v>472</v>
      </c>
      <c r="C276" s="4">
        <v>0</v>
      </c>
      <c r="D276" s="4">
        <v>5013.78</v>
      </c>
      <c r="E276" s="3">
        <f t="shared" si="36"/>
        <v>-5013.78</v>
      </c>
      <c r="F276" s="12">
        <f t="shared" si="0"/>
        <v>-1</v>
      </c>
      <c r="G276" s="12">
        <f t="shared" si="1"/>
        <v>1</v>
      </c>
    </row>
    <row r="277" spans="1:7" ht="14.25">
      <c r="A277" s="1" t="s">
        <v>473</v>
      </c>
      <c r="B277" s="16" t="s">
        <v>474</v>
      </c>
      <c r="C277" s="4">
        <v>0</v>
      </c>
      <c r="D277" s="4">
        <v>3211.76</v>
      </c>
      <c r="E277" s="3">
        <f t="shared" si="36"/>
        <v>-3211.76</v>
      </c>
      <c r="F277" s="12">
        <f t="shared" si="0"/>
        <v>-1</v>
      </c>
      <c r="G277" s="12">
        <f t="shared" si="1"/>
        <v>1</v>
      </c>
    </row>
    <row r="278" spans="2:7" ht="14.25">
      <c r="B278" s="14" t="s">
        <v>475</v>
      </c>
      <c r="C278" s="15">
        <f>C279</f>
        <v>43604.63</v>
      </c>
      <c r="D278" s="15">
        <f>D279</f>
        <v>77058.46</v>
      </c>
      <c r="E278" s="15">
        <f>E279</f>
        <v>-33453.83000000001</v>
      </c>
      <c r="F278" s="12">
        <f t="shared" si="0"/>
        <v>-0.4341357198158386</v>
      </c>
      <c r="G278" s="12">
        <f t="shared" si="1"/>
        <v>1</v>
      </c>
    </row>
    <row r="279" spans="2:7" ht="14.25">
      <c r="B279" s="16" t="s">
        <v>475</v>
      </c>
      <c r="C279" s="3">
        <v>43604.63</v>
      </c>
      <c r="D279" s="3">
        <v>77058.46</v>
      </c>
      <c r="E279" s="3">
        <f>C279-D279</f>
        <v>-33453.83000000001</v>
      </c>
      <c r="F279" s="12">
        <f t="shared" si="0"/>
        <v>-0.4341357198158386</v>
      </c>
      <c r="G279" s="12">
        <f t="shared" si="1"/>
        <v>1</v>
      </c>
    </row>
    <row r="280" spans="2:7" ht="14.25">
      <c r="B280" s="14" t="s">
        <v>476</v>
      </c>
      <c r="C280" s="15">
        <f>C281+C282</f>
        <v>0</v>
      </c>
      <c r="D280" s="15">
        <f>D281+D282</f>
        <v>0</v>
      </c>
      <c r="E280" s="15">
        <v>0</v>
      </c>
      <c r="F280" s="12" t="e">
        <f t="shared" si="0"/>
        <v>#DIV/0!</v>
      </c>
      <c r="G280" s="12" t="e">
        <f t="shared" si="1"/>
        <v>#DIV/0!</v>
      </c>
    </row>
    <row r="281" spans="2:7" ht="14.25">
      <c r="B281" s="16" t="s">
        <v>477</v>
      </c>
      <c r="C281" s="3">
        <v>0</v>
      </c>
      <c r="D281" s="3">
        <v>0</v>
      </c>
      <c r="E281" s="3">
        <f aca="true" t="shared" si="37" ref="E281:E282">C281-D281</f>
        <v>0</v>
      </c>
      <c r="F281" s="12" t="e">
        <f t="shared" si="0"/>
        <v>#DIV/0!</v>
      </c>
      <c r="G281" s="12" t="e">
        <f t="shared" si="1"/>
        <v>#DIV/0!</v>
      </c>
    </row>
    <row r="282" spans="1:7" ht="14.25">
      <c r="A282" s="1" t="s">
        <v>478</v>
      </c>
      <c r="B282" s="16" t="s">
        <v>479</v>
      </c>
      <c r="C282" s="3">
        <v>0</v>
      </c>
      <c r="D282" s="3">
        <v>0</v>
      </c>
      <c r="E282" s="3">
        <f t="shared" si="37"/>
        <v>0</v>
      </c>
      <c r="F282" s="12" t="e">
        <f t="shared" si="0"/>
        <v>#DIV/0!</v>
      </c>
      <c r="G282" s="12" t="e">
        <f t="shared" si="1"/>
        <v>#DIV/0!</v>
      </c>
    </row>
    <row r="283" spans="2:7" ht="24.75">
      <c r="B283" s="20" t="s">
        <v>480</v>
      </c>
      <c r="C283" s="8">
        <f>+C284+C289+C291+C295</f>
        <v>41577.97</v>
      </c>
      <c r="D283" s="8">
        <f>+D284+D289+D291+D295</f>
        <v>43760.41</v>
      </c>
      <c r="E283" s="8">
        <f>E284+E289+E291+E295</f>
        <v>-2182.4400000000005</v>
      </c>
      <c r="F283" s="12">
        <f t="shared" si="0"/>
        <v>-0.04987247605769691</v>
      </c>
      <c r="G283" s="12">
        <f t="shared" si="1"/>
        <v>1</v>
      </c>
    </row>
    <row r="284" spans="2:7" ht="14.25">
      <c r="B284" s="14" t="s">
        <v>481</v>
      </c>
      <c r="C284" s="15">
        <f>SUM(C285:C288)</f>
        <v>1004.03</v>
      </c>
      <c r="D284" s="15">
        <f>SUM(D285:D288)</f>
        <v>10471.12</v>
      </c>
      <c r="E284" s="15">
        <f>SUM(E285:E288)</f>
        <v>-9467.09</v>
      </c>
      <c r="F284" s="12">
        <f t="shared" si="0"/>
        <v>-0.9041143640794872</v>
      </c>
      <c r="G284" s="12">
        <f t="shared" si="1"/>
        <v>1</v>
      </c>
    </row>
    <row r="285" spans="1:7" ht="14.25">
      <c r="A285" s="1" t="s">
        <v>482</v>
      </c>
      <c r="B285" s="16" t="s">
        <v>483</v>
      </c>
      <c r="C285" s="3">
        <v>0</v>
      </c>
      <c r="D285" s="3">
        <v>0</v>
      </c>
      <c r="E285" s="3">
        <f aca="true" t="shared" si="38" ref="E285:E288">C285-D285</f>
        <v>0</v>
      </c>
      <c r="F285" s="12" t="e">
        <f t="shared" si="0"/>
        <v>#DIV/0!</v>
      </c>
      <c r="G285" s="12" t="e">
        <f t="shared" si="1"/>
        <v>#DIV/0!</v>
      </c>
    </row>
    <row r="286" spans="1:7" ht="14.25">
      <c r="A286" s="1" t="s">
        <v>484</v>
      </c>
      <c r="B286" s="16" t="s">
        <v>485</v>
      </c>
      <c r="C286" s="3">
        <v>1004.03</v>
      </c>
      <c r="D286" s="3">
        <v>408.12</v>
      </c>
      <c r="E286" s="3">
        <f t="shared" si="38"/>
        <v>595.91</v>
      </c>
      <c r="F286" s="12">
        <f t="shared" si="0"/>
        <v>1.4601342742330685</v>
      </c>
      <c r="G286" s="12">
        <f t="shared" si="1"/>
        <v>1</v>
      </c>
    </row>
    <row r="287" spans="1:7" ht="14.25">
      <c r="A287" s="1" t="s">
        <v>486</v>
      </c>
      <c r="B287" s="16" t="s">
        <v>487</v>
      </c>
      <c r="C287" s="3">
        <v>0</v>
      </c>
      <c r="D287" s="3">
        <v>10063</v>
      </c>
      <c r="E287" s="3">
        <f t="shared" si="38"/>
        <v>-10063</v>
      </c>
      <c r="F287" s="12">
        <f t="shared" si="0"/>
        <v>-1</v>
      </c>
      <c r="G287" s="12">
        <f t="shared" si="1"/>
        <v>1</v>
      </c>
    </row>
    <row r="288" spans="1:7" ht="14.25">
      <c r="A288" s="1" t="s">
        <v>488</v>
      </c>
      <c r="B288" s="16" t="s">
        <v>489</v>
      </c>
      <c r="C288" s="3">
        <v>0</v>
      </c>
      <c r="D288" s="3">
        <v>0</v>
      </c>
      <c r="E288" s="3">
        <f t="shared" si="38"/>
        <v>0</v>
      </c>
      <c r="F288" s="12" t="e">
        <f t="shared" si="0"/>
        <v>#DIV/0!</v>
      </c>
      <c r="G288" s="12" t="e">
        <f t="shared" si="1"/>
        <v>#DIV/0!</v>
      </c>
    </row>
    <row r="289" spans="1:7" ht="14.25">
      <c r="A289" s="1" t="s">
        <v>490</v>
      </c>
      <c r="B289" s="14" t="s">
        <v>491</v>
      </c>
      <c r="C289" s="15">
        <f>C290</f>
        <v>9989</v>
      </c>
      <c r="D289" s="15">
        <f>D290</f>
        <v>10735.78</v>
      </c>
      <c r="E289" s="15">
        <f>E290</f>
        <v>-746.7800000000007</v>
      </c>
      <c r="F289" s="12">
        <f t="shared" si="0"/>
        <v>-0.06955992019210533</v>
      </c>
      <c r="G289" s="12">
        <f t="shared" si="1"/>
        <v>1</v>
      </c>
    </row>
    <row r="290" spans="1:7" ht="14.25">
      <c r="A290" s="1" t="s">
        <v>492</v>
      </c>
      <c r="B290" s="16" t="s">
        <v>491</v>
      </c>
      <c r="C290" s="3">
        <v>9989</v>
      </c>
      <c r="D290" s="3">
        <v>10735.78</v>
      </c>
      <c r="E290" s="3">
        <f>C290-D290</f>
        <v>-746.7800000000007</v>
      </c>
      <c r="F290" s="12">
        <f t="shared" si="0"/>
        <v>-0.06955992019210533</v>
      </c>
      <c r="G290" s="12">
        <f t="shared" si="1"/>
        <v>1</v>
      </c>
    </row>
    <row r="291" spans="1:7" ht="14.25">
      <c r="A291" s="1" t="s">
        <v>493</v>
      </c>
      <c r="B291" s="14" t="s">
        <v>494</v>
      </c>
      <c r="C291" s="15">
        <f>SUM(C292:C294)</f>
        <v>30584.94</v>
      </c>
      <c r="D291" s="15">
        <f>SUM(D292:D294)</f>
        <v>22553.51</v>
      </c>
      <c r="E291" s="15">
        <f>SUM(E292:E294)</f>
        <v>8031.43</v>
      </c>
      <c r="F291" s="12">
        <f t="shared" si="0"/>
        <v>0.35610554632072794</v>
      </c>
      <c r="G291" s="12">
        <f t="shared" si="1"/>
        <v>1</v>
      </c>
    </row>
    <row r="292" spans="1:7" ht="14.25">
      <c r="A292" s="1" t="s">
        <v>495</v>
      </c>
      <c r="B292" s="16" t="s">
        <v>494</v>
      </c>
      <c r="C292" s="3">
        <v>30584.94</v>
      </c>
      <c r="D292" s="3">
        <v>22553.51</v>
      </c>
      <c r="E292" s="3">
        <f aca="true" t="shared" si="39" ref="E292:E294">C292-D292</f>
        <v>8031.43</v>
      </c>
      <c r="F292" s="12">
        <f t="shared" si="0"/>
        <v>0.35610554632072794</v>
      </c>
      <c r="G292" s="12">
        <f t="shared" si="1"/>
        <v>1</v>
      </c>
    </row>
    <row r="293" spans="1:7" ht="14.25">
      <c r="A293" s="1" t="s">
        <v>496</v>
      </c>
      <c r="B293" s="16" t="s">
        <v>497</v>
      </c>
      <c r="C293" s="3">
        <v>0</v>
      </c>
      <c r="D293" s="3">
        <v>0</v>
      </c>
      <c r="E293" s="3">
        <f t="shared" si="39"/>
        <v>0</v>
      </c>
      <c r="F293" s="12" t="e">
        <f t="shared" si="0"/>
        <v>#DIV/0!</v>
      </c>
      <c r="G293" s="12" t="e">
        <f t="shared" si="1"/>
        <v>#DIV/0!</v>
      </c>
    </row>
    <row r="294" spans="1:7" ht="14.25">
      <c r="A294" s="1" t="s">
        <v>498</v>
      </c>
      <c r="B294" s="16" t="s">
        <v>499</v>
      </c>
      <c r="C294" s="3">
        <v>0</v>
      </c>
      <c r="D294" s="3">
        <v>0</v>
      </c>
      <c r="E294" s="3">
        <f t="shared" si="39"/>
        <v>0</v>
      </c>
      <c r="F294" s="12" t="e">
        <f t="shared" si="0"/>
        <v>#DIV/0!</v>
      </c>
      <c r="G294" s="12" t="e">
        <f t="shared" si="1"/>
        <v>#DIV/0!</v>
      </c>
    </row>
    <row r="295" spans="1:7" ht="14.25">
      <c r="A295" s="1" t="s">
        <v>500</v>
      </c>
      <c r="B295" s="14" t="s">
        <v>501</v>
      </c>
      <c r="C295" s="15">
        <f>C296</f>
        <v>0</v>
      </c>
      <c r="D295" s="15">
        <f>D296</f>
        <v>0</v>
      </c>
      <c r="E295" s="15">
        <f>E296</f>
        <v>0</v>
      </c>
      <c r="F295" s="12" t="e">
        <f t="shared" si="0"/>
        <v>#DIV/0!</v>
      </c>
      <c r="G295" s="12" t="e">
        <f t="shared" si="1"/>
        <v>#DIV/0!</v>
      </c>
    </row>
    <row r="296" spans="2:7" ht="14.25">
      <c r="B296" s="16" t="s">
        <v>502</v>
      </c>
      <c r="C296" s="3">
        <v>0</v>
      </c>
      <c r="D296" s="3">
        <v>0</v>
      </c>
      <c r="E296" s="3">
        <f>C296-D296</f>
        <v>0</v>
      </c>
      <c r="F296" s="12" t="e">
        <f t="shared" si="0"/>
        <v>#DIV/0!</v>
      </c>
      <c r="G296" s="12" t="e">
        <f t="shared" si="1"/>
        <v>#DIV/0!</v>
      </c>
    </row>
    <row r="297" spans="5:7" ht="14.25">
      <c r="E297" s="3"/>
      <c r="F297" s="12" t="e">
        <f t="shared" si="0"/>
        <v>#DIV/0!</v>
      </c>
      <c r="G297" s="12" t="e">
        <f t="shared" si="1"/>
        <v>#DIV/0!</v>
      </c>
    </row>
    <row r="298" spans="1:7" ht="14.25">
      <c r="A298" s="21" t="s">
        <v>503</v>
      </c>
      <c r="B298" s="5" t="s">
        <v>504</v>
      </c>
      <c r="C298" s="8">
        <f>C3-C71+C272+C225+C260</f>
        <v>675876.9710000041</v>
      </c>
      <c r="D298" s="8">
        <f>D3-D71+D272+D225+D260</f>
        <v>266271.7899999996</v>
      </c>
      <c r="E298" s="8">
        <f>E3-E71+E272+E225+E260</f>
        <v>409605.18099999963</v>
      </c>
      <c r="F298" s="12">
        <f t="shared" si="0"/>
        <v>1.5382973201930263</v>
      </c>
      <c r="G298" s="12">
        <f t="shared" si="1"/>
        <v>1</v>
      </c>
    </row>
    <row r="299" spans="1:7" ht="14.25">
      <c r="A299" s="2"/>
      <c r="E299" s="3"/>
      <c r="F299" s="12" t="e">
        <f t="shared" si="0"/>
        <v>#DIV/0!</v>
      </c>
      <c r="G299" s="12" t="e">
        <f t="shared" si="1"/>
        <v>#DIV/0!</v>
      </c>
    </row>
    <row r="300" spans="1:7" ht="14.25">
      <c r="A300" s="24">
        <v>0.21180555555555555</v>
      </c>
      <c r="B300" s="5" t="s">
        <v>505</v>
      </c>
      <c r="C300" s="8">
        <f>+C301+C303+C307+C309</f>
        <v>331739.70999999996</v>
      </c>
      <c r="D300" s="8">
        <f>+D301+D303+D307+D309</f>
        <v>215606.61000000002</v>
      </c>
      <c r="E300" s="8">
        <f>+E301+E303+E307+E309</f>
        <v>116133.1</v>
      </c>
      <c r="F300" s="12">
        <f t="shared" si="0"/>
        <v>0.538634228329085</v>
      </c>
      <c r="G300" s="12">
        <f t="shared" si="1"/>
        <v>1</v>
      </c>
    </row>
    <row r="301" spans="1:7" ht="14.25">
      <c r="A301" s="1" t="s">
        <v>506</v>
      </c>
      <c r="B301" s="14" t="s">
        <v>507</v>
      </c>
      <c r="C301" s="15">
        <f>C302</f>
        <v>103409.99</v>
      </c>
      <c r="D301" s="15">
        <f>D302</f>
        <v>0</v>
      </c>
      <c r="E301" s="15">
        <f>E302</f>
        <v>103409.99</v>
      </c>
      <c r="F301" s="12" t="e">
        <f t="shared" si="0"/>
        <v>#DIV/0!</v>
      </c>
      <c r="G301" s="12" t="e">
        <f t="shared" si="1"/>
        <v>#DIV/0!</v>
      </c>
    </row>
    <row r="302" spans="1:7" ht="14.25">
      <c r="A302" s="1" t="s">
        <v>508</v>
      </c>
      <c r="B302" s="17" t="s">
        <v>509</v>
      </c>
      <c r="C302" s="3">
        <v>103409.99</v>
      </c>
      <c r="D302" s="3">
        <v>0</v>
      </c>
      <c r="E302" s="3">
        <f>C302-D302</f>
        <v>103409.99</v>
      </c>
      <c r="F302" s="12" t="e">
        <f t="shared" si="0"/>
        <v>#DIV/0!</v>
      </c>
      <c r="G302" s="12" t="e">
        <f t="shared" si="1"/>
        <v>#DIV/0!</v>
      </c>
    </row>
    <row r="303" spans="1:7" ht="14.25">
      <c r="A303" s="1" t="s">
        <v>510</v>
      </c>
      <c r="B303" s="14" t="s">
        <v>511</v>
      </c>
      <c r="C303" s="15">
        <f>SUM(C304:C306)</f>
        <v>227017.68</v>
      </c>
      <c r="D303" s="15">
        <f>SUM(D304:D306)</f>
        <v>213614.45</v>
      </c>
      <c r="E303" s="15">
        <f>SUM(E304:E306)</f>
        <v>13403.22999999999</v>
      </c>
      <c r="F303" s="12">
        <f t="shared" si="0"/>
        <v>0.06274495943509435</v>
      </c>
      <c r="G303" s="12">
        <f t="shared" si="1"/>
        <v>1</v>
      </c>
    </row>
    <row r="304" spans="2:7" ht="14.25">
      <c r="B304" s="16" t="s">
        <v>512</v>
      </c>
      <c r="C304" s="3">
        <v>171124.06</v>
      </c>
      <c r="D304" s="3">
        <v>172197.66</v>
      </c>
      <c r="E304" s="3">
        <f aca="true" t="shared" si="40" ref="E304:E306">C304-D304</f>
        <v>-1073.6000000000058</v>
      </c>
      <c r="F304" s="12">
        <f t="shared" si="0"/>
        <v>-0.006234695639882713</v>
      </c>
      <c r="G304" s="12">
        <f t="shared" si="1"/>
        <v>1</v>
      </c>
    </row>
    <row r="305" spans="2:7" ht="14.25">
      <c r="B305" s="16" t="s">
        <v>513</v>
      </c>
      <c r="C305" s="3">
        <v>13043.1</v>
      </c>
      <c r="D305" s="3">
        <v>9944.36</v>
      </c>
      <c r="E305" s="3">
        <f t="shared" si="40"/>
        <v>3098.74</v>
      </c>
      <c r="F305" s="12">
        <f t="shared" si="0"/>
        <v>0.3116077857197446</v>
      </c>
      <c r="G305" s="12">
        <f t="shared" si="1"/>
        <v>1</v>
      </c>
    </row>
    <row r="306" spans="1:7" ht="14.25">
      <c r="A306" s="22">
        <v>0.2118287037037037</v>
      </c>
      <c r="B306" s="16" t="s">
        <v>514</v>
      </c>
      <c r="C306" s="3">
        <v>42850.52</v>
      </c>
      <c r="D306" s="3">
        <v>31472.43</v>
      </c>
      <c r="E306" s="3">
        <f t="shared" si="40"/>
        <v>11378.089999999997</v>
      </c>
      <c r="F306" s="12">
        <f t="shared" si="0"/>
        <v>0.3615256273506684</v>
      </c>
      <c r="G306" s="12">
        <f t="shared" si="1"/>
        <v>1</v>
      </c>
    </row>
    <row r="307" spans="1:7" ht="14.25">
      <c r="A307" s="22"/>
      <c r="B307" s="14" t="s">
        <v>515</v>
      </c>
      <c r="C307" s="15">
        <f>C308</f>
        <v>1312.04</v>
      </c>
      <c r="D307" s="15">
        <f>D308</f>
        <v>1992.16</v>
      </c>
      <c r="E307" s="15">
        <f>E308</f>
        <v>-680.1200000000001</v>
      </c>
      <c r="F307" s="12">
        <f t="shared" si="0"/>
        <v>-0.34139828126254923</v>
      </c>
      <c r="G307" s="12">
        <f t="shared" si="1"/>
        <v>1</v>
      </c>
    </row>
    <row r="308" spans="1:7" ht="14.25">
      <c r="A308" s="22"/>
      <c r="B308" s="16" t="s">
        <v>515</v>
      </c>
      <c r="C308" s="3">
        <v>1312.04</v>
      </c>
      <c r="D308" s="3">
        <v>1992.16</v>
      </c>
      <c r="E308" s="3">
        <f>C308-D308</f>
        <v>-680.1200000000001</v>
      </c>
      <c r="F308" s="12">
        <f t="shared" si="0"/>
        <v>-0.34139828126254923</v>
      </c>
      <c r="G308" s="12">
        <f t="shared" si="1"/>
        <v>1</v>
      </c>
    </row>
    <row r="309" spans="1:7" ht="14.25">
      <c r="A309" s="22"/>
      <c r="B309" s="14" t="s">
        <v>516</v>
      </c>
      <c r="C309" s="15">
        <f>C310</f>
        <v>0</v>
      </c>
      <c r="D309" s="15">
        <f>D310</f>
        <v>0</v>
      </c>
      <c r="E309" s="15">
        <f>E310</f>
        <v>0</v>
      </c>
      <c r="F309" s="12" t="e">
        <f t="shared" si="0"/>
        <v>#DIV/0!</v>
      </c>
      <c r="G309" s="12" t="e">
        <f t="shared" si="1"/>
        <v>#DIV/0!</v>
      </c>
    </row>
    <row r="310" spans="1:7" ht="14.25">
      <c r="A310" s="22"/>
      <c r="B310" s="17" t="s">
        <v>516</v>
      </c>
      <c r="C310" s="3">
        <v>0</v>
      </c>
      <c r="D310" s="3">
        <v>0</v>
      </c>
      <c r="E310" s="3">
        <f>C310-D310</f>
        <v>0</v>
      </c>
      <c r="F310" s="12" t="e">
        <f t="shared" si="0"/>
        <v>#DIV/0!</v>
      </c>
      <c r="G310" s="12" t="e">
        <f t="shared" si="1"/>
        <v>#DIV/0!</v>
      </c>
    </row>
    <row r="311" spans="1:5" ht="14.25">
      <c r="A311" s="22"/>
      <c r="E311" s="3"/>
    </row>
    <row r="312" spans="1:5" ht="14.25">
      <c r="A312" s="21" t="s">
        <v>503</v>
      </c>
      <c r="B312" s="5" t="s">
        <v>517</v>
      </c>
      <c r="C312" s="8">
        <f>C298-C300</f>
        <v>344137.26100000413</v>
      </c>
      <c r="D312" s="8">
        <f>D298-D300</f>
        <v>50665.17999999956</v>
      </c>
      <c r="E312" s="8"/>
    </row>
  </sheetData>
  <sheetProtection selectLockedCells="1" selectUnlockedCells="1"/>
  <printOptions gridLines="1"/>
  <pageMargins left="0.4722222222222222" right="0.7479166666666667" top="0.5902777777777778" bottom="0.4722222222222222" header="0.5118055555555555" footer="0.5118055555555555"/>
  <pageSetup fitToHeight="3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2019-05-21T08:55:12Z</dcterms:modified>
  <cp:category/>
  <cp:version/>
  <cp:contentType/>
  <cp:contentStatus/>
  <cp:revision>42</cp:revision>
</cp:coreProperties>
</file>