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0" windowWidth="19660" windowHeight="14020" tabRatio="500" activeTab="0"/>
  </bookViews>
  <sheets>
    <sheet name="CE" sheetId="1" r:id="rId1"/>
  </sheets>
  <definedNames>
    <definedName name="Excel_BuiltIn_Print_Area" localSheetId="0">"$#REF!.$D$1:$F$689"</definedName>
    <definedName name="_xlnm.Print_Titles" localSheetId="0">'CE'!$1:$2</definedName>
  </definedNames>
  <calcPr fullCalcOnLoad="1"/>
</workbook>
</file>

<file path=xl/sharedStrings.xml><?xml version="1.0" encoding="utf-8"?>
<sst xmlns="http://schemas.openxmlformats.org/spreadsheetml/2006/main" count="508" uniqueCount="498">
  <si>
    <t>Ricavi da attività istituzionale</t>
  </si>
  <si>
    <t>Prestazioni socio-assistenziali</t>
  </si>
  <si>
    <t>Documentazione e biblioteca</t>
  </si>
  <si>
    <t>Ricerca e monitoraggio</t>
  </si>
  <si>
    <t>Formazione</t>
  </si>
  <si>
    <t>Informazione e promozione</t>
  </si>
  <si>
    <t>Editoria e web</t>
  </si>
  <si>
    <t>Media education</t>
  </si>
  <si>
    <t>Progetti europei e di cooperazione internazionale</t>
  </si>
  <si>
    <t>Contributi per attività culturali</t>
  </si>
  <si>
    <t>Locazioni</t>
  </si>
  <si>
    <t>Rimborsi spese per comodati e accordi di progetto</t>
  </si>
  <si>
    <t>Rimborsi spese condominiali</t>
  </si>
  <si>
    <t>Ricavi da attività commerciale</t>
  </si>
  <si>
    <t>Servizi per la prima infanzia</t>
  </si>
  <si>
    <t>Biglietteria</t>
  </si>
  <si>
    <t>Bookshop</t>
  </si>
  <si>
    <t>Servizi in concessione</t>
  </si>
  <si>
    <t>Royalties</t>
  </si>
  <si>
    <t>Servizi di convegnistica</t>
  </si>
  <si>
    <t>Formazione a catalogo</t>
  </si>
  <si>
    <t>Compensi per partecipazione a convegni</t>
  </si>
  <si>
    <t>Proventi da attività di ricerca, formazione e consulenza (commerciale)</t>
  </si>
  <si>
    <t>Altri ricavi commerciali</t>
  </si>
  <si>
    <t>Proventi da fund raising</t>
  </si>
  <si>
    <t>Donazioni</t>
  </si>
  <si>
    <t>Legati</t>
  </si>
  <si>
    <t>Sponsorizzazioni</t>
  </si>
  <si>
    <t>Patrocini e contributi da enti pubblici e privati</t>
  </si>
  <si>
    <t>Altri proventi</t>
  </si>
  <si>
    <t>Contributi in conto esercizio</t>
  </si>
  <si>
    <t>Contributi in conto capitale – Museo degli Innocenti</t>
  </si>
  <si>
    <t>Contributi in conto capitale – Bar Campi</t>
  </si>
  <si>
    <t>Contributi in conto capitale – Unicef</t>
  </si>
  <si>
    <t>Contributi in conto capitale – Ex Guardaroba</t>
  </si>
  <si>
    <t>Contributi a fondo perduto</t>
  </si>
  <si>
    <t>Rimborso per personale distaccato</t>
  </si>
  <si>
    <t>Rimborsi da personale dipendente</t>
  </si>
  <si>
    <t>Rimborsi Inail per infortuni</t>
  </si>
  <si>
    <t>Recuperi da malattie</t>
  </si>
  <si>
    <t>Riaddebito mensa dipendenti e collaboratori</t>
  </si>
  <si>
    <t>Riaddebito mensa esterni</t>
  </si>
  <si>
    <t>Penalita' addebitate a terzi</t>
  </si>
  <si>
    <t>Sopravvenienze attive ordinarie</t>
  </si>
  <si>
    <t>Plusvalenze realizzate su cessioni ordinarie</t>
  </si>
  <si>
    <t>Rimborsi e recuperi diversi</t>
  </si>
  <si>
    <t>Abbuoni e sconti attivi</t>
  </si>
  <si>
    <t>Arrotondamenti attivi</t>
  </si>
  <si>
    <t>Utilizzo fondo per ferie maturate</t>
  </si>
  <si>
    <t>Utilizzo fondo rischi per cause legali in corso</t>
  </si>
  <si>
    <t>Utilizzo altri fondi per rischi e oneri</t>
  </si>
  <si>
    <t>Utilizzo fondo rischi contrattuali su commesse</t>
  </si>
  <si>
    <t>Utilizzo fondo rischi su crediti operativi</t>
  </si>
  <si>
    <t>Utilizzo fondo rischi passività fiscali</t>
  </si>
  <si>
    <t>Rimanenze iniziali</t>
  </si>
  <si>
    <t>Rimanenze finali</t>
  </si>
  <si>
    <t>Incrementi di immobilizzazioni</t>
  </si>
  <si>
    <t>Proventi da partecipazioni</t>
  </si>
  <si>
    <t>Altri proventi finanziari</t>
  </si>
  <si>
    <t>Proventi da crediti iscritti nelle immobilizzazioni</t>
  </si>
  <si>
    <t>Proventi da titoli iscritti nelle immobilizzazioni</t>
  </si>
  <si>
    <t>Proventi da titoli iscritti nell'attivo circolante</t>
  </si>
  <si>
    <t>Proventi  diversi</t>
  </si>
  <si>
    <t>Interessi su c/c bancari</t>
  </si>
  <si>
    <t>Interessi su c/c postali</t>
  </si>
  <si>
    <t>Utili su cambi</t>
  </si>
  <si>
    <t>Utili su cambi - adeguamento saldi</t>
  </si>
  <si>
    <t>Interessi da clienti/Enti terzi</t>
  </si>
  <si>
    <t>Interessi attivi su imposte a rimborso</t>
  </si>
  <si>
    <t>Proventi da operazioni pronti contro termine</t>
  </si>
  <si>
    <t>Rivalutazioni</t>
  </si>
  <si>
    <t>Rivalutazioni di partecipazioni</t>
  </si>
  <si>
    <t>Rivalutazioni di immobilizzazioni finanziarie</t>
  </si>
  <si>
    <t>Rivalutazioni di titoli iscritti nell'attivo circolante</t>
  </si>
  <si>
    <t>Plusvalenze da alienazioni</t>
  </si>
  <si>
    <t>Plusvalenze da alienazione beni immateriali</t>
  </si>
  <si>
    <t>Plusvalenze da alienazione beni materiali</t>
  </si>
  <si>
    <t>Plusvalenze da alienazione titoli</t>
  </si>
  <si>
    <t>Sopravvenienze attive</t>
  </si>
  <si>
    <t>Altri proventi straordinari</t>
  </si>
  <si>
    <t>Versamento da parte di terzi a fondo perduto</t>
  </si>
  <si>
    <t>Risarcimenti per danno erariale</t>
  </si>
  <si>
    <t>Recupero imposte anni precedenti</t>
  </si>
  <si>
    <t>Recupero imposte anno corrente</t>
  </si>
  <si>
    <t>Acquisti di beni e di merci</t>
  </si>
  <si>
    <t>Generi alimentari</t>
  </si>
  <si>
    <t>Libri, periodici, banche dati e quotidiani</t>
  </si>
  <si>
    <t>Prodotti igienici, casalinghi e detersivi</t>
  </si>
  <si>
    <t>Cancelleria e materiale ludico-didattico</t>
  </si>
  <si>
    <t>Prodotti farmaceutici e parafarmaceutici</t>
  </si>
  <si>
    <t>Prodotti per bambini</t>
  </si>
  <si>
    <t>Materiale di consumo e beni di piccolo valore</t>
  </si>
  <si>
    <t>Carburanti e lubrificanti</t>
  </si>
  <si>
    <t>(Resi su acquisti)</t>
  </si>
  <si>
    <t>(Sconti e abbuoni attivi)</t>
  </si>
  <si>
    <t>Servizi generali e utenze</t>
  </si>
  <si>
    <t>Spese di manutenzione ordinaria</t>
  </si>
  <si>
    <t>Contratti di assistenza e manutenzione</t>
  </si>
  <si>
    <t>Costi condominiali</t>
  </si>
  <si>
    <t>Energia elettrica</t>
  </si>
  <si>
    <t>Telefonia fissa</t>
  </si>
  <si>
    <t>Telefonia mobile</t>
  </si>
  <si>
    <t>Collegamento internet</t>
  </si>
  <si>
    <t>Riscaldamento</t>
  </si>
  <si>
    <t>Acqua potabile</t>
  </si>
  <si>
    <t>Spese postali e di spedizione</t>
  </si>
  <si>
    <t>Spese bancarie</t>
  </si>
  <si>
    <t>Pubblicazione bandi</t>
  </si>
  <si>
    <t>Servizi in appalto</t>
  </si>
  <si>
    <t>Servizi educativi e socio-assistenziali</t>
  </si>
  <si>
    <t>Servizi culturali</t>
  </si>
  <si>
    <t>Servizi documentazione, ricerca e formazione</t>
  </si>
  <si>
    <t>Servizi di front office</t>
  </si>
  <si>
    <t>Pulizia e facchinaggio</t>
  </si>
  <si>
    <t>Vigilanza</t>
  </si>
  <si>
    <t>Refezione scolastica e aziendale</t>
  </si>
  <si>
    <t>Altri servizi in appalto</t>
  </si>
  <si>
    <t>Consulenze tecniche, giuridiche e amministrative</t>
  </si>
  <si>
    <t>Consulenze informatiche</t>
  </si>
  <si>
    <t>Altre consulenze</t>
  </si>
  <si>
    <t>Commissari di concorso</t>
  </si>
  <si>
    <t>Collaborazioni coordinate e continuative</t>
  </si>
  <si>
    <t>Collaborazioni professionali</t>
  </si>
  <si>
    <t>Collaborazioni occasionali</t>
  </si>
  <si>
    <t>Collaborazioni con cessione diritto d'autore</t>
  </si>
  <si>
    <t>Contributi INAIL consulenti e collaboratori</t>
  </si>
  <si>
    <t>Contributi INPS consulenti e collaboratori</t>
  </si>
  <si>
    <t>Altri servizi per gestione caratteristica</t>
  </si>
  <si>
    <t>Spese di viaggio e soggiorno dipendenti</t>
  </si>
  <si>
    <t>Spese di viaggio e soggiorno collaboratori e terzi soggetti</t>
  </si>
  <si>
    <t>Soggiorni e attività ospiti</t>
  </si>
  <si>
    <t>Rimborsi chilometrici</t>
  </si>
  <si>
    <t>Spese tipografiche</t>
  </si>
  <si>
    <t xml:space="preserve">Servizi di catering </t>
  </si>
  <si>
    <t xml:space="preserve">Servizi alberghieri </t>
  </si>
  <si>
    <t>Servizi di organizzazione</t>
  </si>
  <si>
    <t>Organi statutari</t>
  </si>
  <si>
    <t>Compensi CdA</t>
  </si>
  <si>
    <t>Compensi Collegio Revisori</t>
  </si>
  <si>
    <t>Compensi Nucleo di Valutazione</t>
  </si>
  <si>
    <t>Rimborsi spese organi sociali</t>
  </si>
  <si>
    <t>Spese di rappresentanza</t>
  </si>
  <si>
    <t>Godimento beni di terzi</t>
  </si>
  <si>
    <t>Affitti e locazioni</t>
  </si>
  <si>
    <t>Canoni leasing</t>
  </si>
  <si>
    <t>Corrispettivi per licenze (royalties)</t>
  </si>
  <si>
    <t>Noleggio autovetture e automezzi</t>
  </si>
  <si>
    <t>Spese manutenzione ordinaria beni di terzi</t>
  </si>
  <si>
    <t>Salari e stipendi</t>
  </si>
  <si>
    <t>Stipendi personale di ruolo</t>
  </si>
  <si>
    <t>Stipendi personale non di ruolo</t>
  </si>
  <si>
    <t>Indennita' accessoria e miglioramento</t>
  </si>
  <si>
    <t>Oneri di posizione e risultato dirigenti</t>
  </si>
  <si>
    <t>Stipendi personale comandato e interinale</t>
  </si>
  <si>
    <t>Retribuzione straordinari</t>
  </si>
  <si>
    <t>Accantonamento somme per produttività e risultato</t>
  </si>
  <si>
    <t>Accantonamenti al fondo per adeguamenti contrattuali</t>
  </si>
  <si>
    <t>Accantonamenti al fondo per ferie maturate dipendenti</t>
  </si>
  <si>
    <t>Oneri di posizione e risultato PO</t>
  </si>
  <si>
    <t>Oneri sociali</t>
  </si>
  <si>
    <t>Contributi INADEL personale dipendente</t>
  </si>
  <si>
    <t>Contributi INAIL personale dipendente</t>
  </si>
  <si>
    <t>Contributi CPDEL personale dipendente</t>
  </si>
  <si>
    <t>Contributi INPGI personale dipendente</t>
  </si>
  <si>
    <t>Contributi INPS personale dipendente</t>
  </si>
  <si>
    <t>Trattamenti di quiescenza e simili</t>
  </si>
  <si>
    <t>Buonuscite</t>
  </si>
  <si>
    <t>Altri costi del personale</t>
  </si>
  <si>
    <t>Spese aggiornamento e formazione personale</t>
  </si>
  <si>
    <t>Spese accertamenti sanitari personale</t>
  </si>
  <si>
    <t>Spese aggiornamento e formazione dirigenti</t>
  </si>
  <si>
    <t>Spese acquisto vestiario personale</t>
  </si>
  <si>
    <t>Ammortamento immobilizzazioni immateriali</t>
  </si>
  <si>
    <t>Ammortamento costi di impianto e ampliamento</t>
  </si>
  <si>
    <t>Ammortamento costi di ricerca, sviluppo e pubblicita'</t>
  </si>
  <si>
    <t>Ammortamento costi diritti di brevetto e di utilizzazione opere dell'ingegno</t>
  </si>
  <si>
    <t>Ammortamento costi per concessioni, licenze, marchi e diritti simili</t>
  </si>
  <si>
    <t>Ammortamento costi di avviamento</t>
  </si>
  <si>
    <t>Ammortamento costi altre immobilizzazioni immateriali</t>
  </si>
  <si>
    <t>Ammortamento immobilizzazioni materiali</t>
  </si>
  <si>
    <t>Ammortamento terreni e fabbricati</t>
  </si>
  <si>
    <t>Ammortamento impianti e macchinari</t>
  </si>
  <si>
    <t>Ammortamento attrezzature</t>
  </si>
  <si>
    <t>Ammortamento altri beni materiali</t>
  </si>
  <si>
    <t>Ammortamento immobilizzazioni materiali in corso</t>
  </si>
  <si>
    <t>Altre svalutazioni delle immobilizzazioni</t>
  </si>
  <si>
    <t>Svalutazioni eccezionali di immobilizzazioni</t>
  </si>
  <si>
    <t>Eliminazioni di immobilizzazioni</t>
  </si>
  <si>
    <t>(Recuperi di valore di immobilizzazioni precedentemente svalutate)</t>
  </si>
  <si>
    <t>Svalutazioni crediti compresi nell'attivo circolante e delle disponibilità liquide</t>
  </si>
  <si>
    <t>Accantonamenti deducibili per perdite presunte su crediti</t>
  </si>
  <si>
    <t>Accantonamenti indeducibili per perdite presunte su crediti</t>
  </si>
  <si>
    <t>Accantonamenti svalutazione crediti per interessi di mora</t>
  </si>
  <si>
    <t>Altre perdite su crediti</t>
  </si>
  <si>
    <t>(Utilizzo fondi di svalutazione di crediti)</t>
  </si>
  <si>
    <t>Variazione delle rimanenze di beni di consumo e di merci</t>
  </si>
  <si>
    <t>Rimanenze iniziali di beni</t>
  </si>
  <si>
    <t>Rimanenze finali di beni</t>
  </si>
  <si>
    <t>Accantonamento per rischi</t>
  </si>
  <si>
    <t>Accantonamento al fondo rischi per passività fiscali</t>
  </si>
  <si>
    <t>Accantonamento fondo rischi per cause in corso</t>
  </si>
  <si>
    <t>Altri accantonamenti per rischi</t>
  </si>
  <si>
    <t>Altri accantonamenti</t>
  </si>
  <si>
    <t>Accantonamento al fondo rischi contrattuali su commessa</t>
  </si>
  <si>
    <t>Accantonamento al fondo per copertura perdite società partecipate</t>
  </si>
  <si>
    <t>Accantonamento al fondo  per lavori ciclici di manutenzione</t>
  </si>
  <si>
    <t>Altri accantonamenti a fondi per oneri</t>
  </si>
  <si>
    <t>Oneri diversi di gestione</t>
  </si>
  <si>
    <t>Imposta di registro</t>
  </si>
  <si>
    <t>IMU/TASI</t>
  </si>
  <si>
    <t>Tassa sui rifiuti</t>
  </si>
  <si>
    <t>IVA su cessioni gratuite</t>
  </si>
  <si>
    <t>IVA indetraibile da anni precedenti</t>
  </si>
  <si>
    <t>Altre imposte e tasse</t>
  </si>
  <si>
    <t>Imposta di bollo</t>
  </si>
  <si>
    <t>Multe e ammende</t>
  </si>
  <si>
    <t>Premi assicurativi</t>
  </si>
  <si>
    <t>Prestazioni sanitarie</t>
  </si>
  <si>
    <t>Minusvalenze ordinarie</t>
  </si>
  <si>
    <t>Sopravvenienze passive ordinarie</t>
  </si>
  <si>
    <t xml:space="preserve">Trasferimenti a partner per progetti </t>
  </si>
  <si>
    <t xml:space="preserve">Propaganda e pubblicità </t>
  </si>
  <si>
    <t>Quote associative</t>
  </si>
  <si>
    <t>Arrotondamenti passivi</t>
  </si>
  <si>
    <t>Sconti e abbuoni passivi</t>
  </si>
  <si>
    <t>Interessi ed altri oneri finanziari</t>
  </si>
  <si>
    <t>Da imprese controllate e collegate</t>
  </si>
  <si>
    <t>Interessi e oneri su debiti obbligazionari</t>
  </si>
  <si>
    <t>Interessi passivi su c/c bancari</t>
  </si>
  <si>
    <t>Interessi passivi su mutui</t>
  </si>
  <si>
    <t>Interessi passivi su altri finanziamenti</t>
  </si>
  <si>
    <t>Interessi passivi su titoli di credito</t>
  </si>
  <si>
    <t>Altri oneri finanziari</t>
  </si>
  <si>
    <t>Interessi su liquidazioni fiscali imposte dirette</t>
  </si>
  <si>
    <t>Commissioni per fidejussioni</t>
  </si>
  <si>
    <t>Interessi su liquidazioni IVA trimestrali</t>
  </si>
  <si>
    <t>Perdite su cambi realizzati</t>
  </si>
  <si>
    <t>Perdite su cambi stimate</t>
  </si>
  <si>
    <t>(Utilizzo fondo rischi di cambio)</t>
  </si>
  <si>
    <t>Minusvalenze ordinarie da alienazioni di partecipazioni</t>
  </si>
  <si>
    <t>Minusvalenze ordinarie da alienazioni di titoli</t>
  </si>
  <si>
    <t>Svalutazioni</t>
  </si>
  <si>
    <t>Svalutazioni di partecipazioni</t>
  </si>
  <si>
    <t>Svalutazioni di immobilizzazioni finanziarie</t>
  </si>
  <si>
    <t>Svalutazioni di titoli iscritti nell'attivo circolante</t>
  </si>
  <si>
    <t>Minusvalenze da alienazioni</t>
  </si>
  <si>
    <t>Minusvalenza da alienazione beni immateriali</t>
  </si>
  <si>
    <t>Minusvalenza da alienazione beni materiali</t>
  </si>
  <si>
    <t>Minusvalenza da alienazione titoli</t>
  </si>
  <si>
    <t>Minusvalenza da alienazione conferimenti</t>
  </si>
  <si>
    <t>Sopravvenienze passive</t>
  </si>
  <si>
    <t>Imposte relative ad esercizi precedenti</t>
  </si>
  <si>
    <t>Condoni per imposte</t>
  </si>
  <si>
    <t>Accantonamento al fondo per imposte per contenziosi in corso</t>
  </si>
  <si>
    <t>Altri oneri straordinari</t>
  </si>
  <si>
    <t>Condoni (diversi da quelli per imposte)</t>
  </si>
  <si>
    <t>IRES dell'esercizio</t>
  </si>
  <si>
    <t>IRES</t>
  </si>
  <si>
    <t>IRAP dell'esercizio</t>
  </si>
  <si>
    <t>IRAP personale dipendente</t>
  </si>
  <si>
    <t>IRAP consulenti e collaboratori</t>
  </si>
  <si>
    <t>IRAP attività commerciale</t>
  </si>
  <si>
    <t>Ritenute fiscali su interessi attivi</t>
  </si>
  <si>
    <t>Imposte differite</t>
  </si>
  <si>
    <t>CONTO ECONOMICO</t>
  </si>
  <si>
    <t>3.A VALORE DELLA PRODUZIONE</t>
  </si>
  <si>
    <t>3.A.01 Ricavi delle vendite e delle prestazioni</t>
  </si>
  <si>
    <t>04.01.01.01.01</t>
  </si>
  <si>
    <t>04.01.01.01.02</t>
  </si>
  <si>
    <t>04.01.01.01.99</t>
  </si>
  <si>
    <t>04.01.01.02.01</t>
  </si>
  <si>
    <t>04.01.01.02.02</t>
  </si>
  <si>
    <t>04.01.01.02.03</t>
  </si>
  <si>
    <t>04.01.01.02.99</t>
  </si>
  <si>
    <t>04.01.01.03.01</t>
  </si>
  <si>
    <t>04.01.01.03.10</t>
  </si>
  <si>
    <t>04.01.01.03.99</t>
  </si>
  <si>
    <t>04.01.01.04.01</t>
  </si>
  <si>
    <t>04.01.01.04.02</t>
  </si>
  <si>
    <t>04.01.01.04.03</t>
  </si>
  <si>
    <t>04.01.01.04.99</t>
  </si>
  <si>
    <t>Proventi da attività educative e  ludico-didattiche</t>
  </si>
  <si>
    <t>04.01.01.05.01</t>
  </si>
  <si>
    <t>04.01.01.05.03</t>
  </si>
  <si>
    <t>04.01.01.05.51</t>
  </si>
  <si>
    <t>04.01.01.05.99</t>
  </si>
  <si>
    <t>04.01.01.06.01</t>
  </si>
  <si>
    <t>04.01.01.06.50</t>
  </si>
  <si>
    <t>04.01.01.06.51</t>
  </si>
  <si>
    <t>04.01.01.06.99</t>
  </si>
  <si>
    <t>04.01.01.07.01</t>
  </si>
  <si>
    <t>3.A.02 Variazione delle rimanenze prod.in lav. semilav. e finiti</t>
  </si>
  <si>
    <t>04.01.03.01</t>
  </si>
  <si>
    <t>04.01.03.02</t>
  </si>
  <si>
    <t>3.A.03 Variazione di lavori in corso su ordinazione</t>
  </si>
  <si>
    <t>04.01.04.01</t>
  </si>
  <si>
    <t>04.01.04.02</t>
  </si>
  <si>
    <t>3.A.04 Incrementi di immobilizzazioni per lavori interni</t>
  </si>
  <si>
    <t xml:space="preserve">3.A.05 Altri ricavi e proventi </t>
  </si>
  <si>
    <t>04.01.02.01.01</t>
  </si>
  <si>
    <t>04.01.02.05.01</t>
  </si>
  <si>
    <t>04.01.02.05.02</t>
  </si>
  <si>
    <t>04.01.02.02</t>
  </si>
  <si>
    <t>04.01.02.03</t>
  </si>
  <si>
    <t>04.01.02.04</t>
  </si>
  <si>
    <t>04.01.02.06</t>
  </si>
  <si>
    <t>04.01.02.07</t>
  </si>
  <si>
    <t>04.01.02.10.01</t>
  </si>
  <si>
    <t>04.01.02.10.02</t>
  </si>
  <si>
    <t>04.01.02.10.03</t>
  </si>
  <si>
    <t>04.01.02.10.04</t>
  </si>
  <si>
    <t>04.01.02.10.05</t>
  </si>
  <si>
    <t>04.01.02.10.06</t>
  </si>
  <si>
    <t>04.01.02.10.07</t>
  </si>
  <si>
    <t>04.01.02.10.08</t>
  </si>
  <si>
    <t>04.01.02.10.09</t>
  </si>
  <si>
    <t>04.01.02.10.10</t>
  </si>
  <si>
    <t>3.B COSTI DELLA PRODUZIONE</t>
  </si>
  <si>
    <t>3.B.06 Per materie prime, sussidiarie, di consumo e merci</t>
  </si>
  <si>
    <t>05.01.01.01</t>
  </si>
  <si>
    <t>05.01.01.06.01</t>
  </si>
  <si>
    <t>05.01.01.06.02</t>
  </si>
  <si>
    <t>05.01.01.07</t>
  </si>
  <si>
    <t>05.01.01.08</t>
  </si>
  <si>
    <t>05.01.01.09</t>
  </si>
  <si>
    <t>05.01.01.10</t>
  </si>
  <si>
    <t>05.01.01.11</t>
  </si>
  <si>
    <t>05.01.01.14</t>
  </si>
  <si>
    <t>05.01.01.15</t>
  </si>
  <si>
    <t>05.01.01.16</t>
  </si>
  <si>
    <t>3.B.07 Per servizi</t>
  </si>
  <si>
    <t>05.01.03.01.01</t>
  </si>
  <si>
    <t>05.01.03.01.02</t>
  </si>
  <si>
    <t>05.01.03.01.03</t>
  </si>
  <si>
    <t>05.01.03.01.04</t>
  </si>
  <si>
    <t>05.01.03.01.05</t>
  </si>
  <si>
    <t>05.01.03.01.06</t>
  </si>
  <si>
    <t>05.01.03.01.07</t>
  </si>
  <si>
    <t>05.01.03.03.01</t>
  </si>
  <si>
    <t>05.01.03.03.02</t>
  </si>
  <si>
    <t>05.01.03.03.03</t>
  </si>
  <si>
    <t>05.01.03.03.04</t>
  </si>
  <si>
    <t>05.01.03.03.05</t>
  </si>
  <si>
    <t>05.01.03.03.06</t>
  </si>
  <si>
    <t>05.01.03.04.01</t>
  </si>
  <si>
    <t>05.01.03.04.02</t>
  </si>
  <si>
    <t>05.01.03.04.03</t>
  </si>
  <si>
    <t>05.01.03.04.04</t>
  </si>
  <si>
    <t>05.01.03.04.05</t>
  </si>
  <si>
    <t>05.01.03.04.06</t>
  </si>
  <si>
    <t>Collaborazioni</t>
  </si>
  <si>
    <t>05.01.03.04.07</t>
  </si>
  <si>
    <t>05.01.03.04.08</t>
  </si>
  <si>
    <t>05.01.03.04.09</t>
  </si>
  <si>
    <t>05.01.03.04.10</t>
  </si>
  <si>
    <t>05.01.03.05</t>
  </si>
  <si>
    <t>05.01.03.08</t>
  </si>
  <si>
    <t>05.01.03.06.01</t>
  </si>
  <si>
    <t>05.01.03.06.02</t>
  </si>
  <si>
    <t>05.01.03.06.03</t>
  </si>
  <si>
    <t>05.01.03.06.04</t>
  </si>
  <si>
    <t>05.01.03.07.01</t>
  </si>
  <si>
    <t>05.01.03.07.02</t>
  </si>
  <si>
    <t>05.01.03.07.03</t>
  </si>
  <si>
    <t>05.01.03.07.04</t>
  </si>
  <si>
    <t>05.01.03.09.01</t>
  </si>
  <si>
    <t>05.01.03.09.02</t>
  </si>
  <si>
    <t>05.01.03.10.01</t>
  </si>
  <si>
    <t>05.01.03.10.02</t>
  </si>
  <si>
    <t>05.01.03.10.03</t>
  </si>
  <si>
    <t>05.01.03.10.04</t>
  </si>
  <si>
    <t>3.B.08 Per godimento di beni di terzi</t>
  </si>
  <si>
    <t>05.01.04.01</t>
  </si>
  <si>
    <t>05.01.04.02</t>
  </si>
  <si>
    <t>05.01.04.03</t>
  </si>
  <si>
    <t>05.01.04.04</t>
  </si>
  <si>
    <t>05.01.04.06</t>
  </si>
  <si>
    <t>3.B.09 Spese per il personale</t>
  </si>
  <si>
    <t>05.01.05.01</t>
  </si>
  <si>
    <t>05.01.05.01.01</t>
  </si>
  <si>
    <t>05.01.05.01.02</t>
  </si>
  <si>
    <t>05.01.05.01.03</t>
  </si>
  <si>
    <t>05.01.05.01.04</t>
  </si>
  <si>
    <t>05.01.05.01.05</t>
  </si>
  <si>
    <t>05.01.05.01.06</t>
  </si>
  <si>
    <t>05.01.05.01.07</t>
  </si>
  <si>
    <t>05.01.05.02</t>
  </si>
  <si>
    <t>05.01.05.02.01</t>
  </si>
  <si>
    <t>05.01.05.02.02</t>
  </si>
  <si>
    <t>05.01.05.02.04</t>
  </si>
  <si>
    <t>05.01.05.02.05</t>
  </si>
  <si>
    <t>05.01.05.02.06</t>
  </si>
  <si>
    <t>05.01.05.03</t>
  </si>
  <si>
    <t>05.01.05.03.01</t>
  </si>
  <si>
    <t>05.01.05.04</t>
  </si>
  <si>
    <t>05.01.05.04.01</t>
  </si>
  <si>
    <t>05.01.05.04.02</t>
  </si>
  <si>
    <t>3.B.10 Ammortamenti e svalutazioni</t>
  </si>
  <si>
    <t>05.01.06.01</t>
  </si>
  <si>
    <t>05.01.06.01.01</t>
  </si>
  <si>
    <t>05.01.06.01.02</t>
  </si>
  <si>
    <t>05.01.06.01.03</t>
  </si>
  <si>
    <t>05.01.06.01.04</t>
  </si>
  <si>
    <t>05.01.06.01.05</t>
  </si>
  <si>
    <t>05.01.06.01.07</t>
  </si>
  <si>
    <t>05.01.06.02</t>
  </si>
  <si>
    <t>05.01.06.02.01</t>
  </si>
  <si>
    <t>05.01.06.02.02</t>
  </si>
  <si>
    <t>05.01.06.02.03</t>
  </si>
  <si>
    <t>05.01.06.02.04</t>
  </si>
  <si>
    <t>05.01.06.02.05</t>
  </si>
  <si>
    <t>05.01.06.03</t>
  </si>
  <si>
    <t>05.01.06.03.01</t>
  </si>
  <si>
    <t>05.01.06.03.02</t>
  </si>
  <si>
    <t>05.01.06.03.03</t>
  </si>
  <si>
    <t>05.01.06.04</t>
  </si>
  <si>
    <t>05.01.06.04.01</t>
  </si>
  <si>
    <t>05.01.06.04.02</t>
  </si>
  <si>
    <t>05.01.06.04.03</t>
  </si>
  <si>
    <t>05.01.06.04.04</t>
  </si>
  <si>
    <t>05.01.06.04.05</t>
  </si>
  <si>
    <t>3.B.11 Variazione delle rimanenze di beni, mat.sussidiarie, di consumo e merci</t>
  </si>
  <si>
    <t>05.01.07.01</t>
  </si>
  <si>
    <t>05.01.07.02</t>
  </si>
  <si>
    <t>3.B.12 Accantonamenti per rischi e per oneri</t>
  </si>
  <si>
    <t>05.01.08.01.01</t>
  </si>
  <si>
    <t>05.01.08.01.02</t>
  </si>
  <si>
    <t>05.01.08.02</t>
  </si>
  <si>
    <t>3.B.13 Altri accantonamenti</t>
  </si>
  <si>
    <t>05.01.08.02.01</t>
  </si>
  <si>
    <t>05.01.08.02.02</t>
  </si>
  <si>
    <t>05.01.08.02.03</t>
  </si>
  <si>
    <t>05.01.08.02.04</t>
  </si>
  <si>
    <t>3.B.14 Oneri diversi di gestione</t>
  </si>
  <si>
    <t>05.01.09.01</t>
  </si>
  <si>
    <t>05.01.09.02</t>
  </si>
  <si>
    <t>05.01.09.03</t>
  </si>
  <si>
    <t>05.01.09.04</t>
  </si>
  <si>
    <t>05.01.09.05</t>
  </si>
  <si>
    <t>05.01.09.06</t>
  </si>
  <si>
    <t>05.01.09.07</t>
  </si>
  <si>
    <t>05.01.09.08</t>
  </si>
  <si>
    <t>05.01.09.09</t>
  </si>
  <si>
    <t>05.01.09.10</t>
  </si>
  <si>
    <t>05.01.09.12</t>
  </si>
  <si>
    <t>05.01.09.13</t>
  </si>
  <si>
    <t>05.01.09.14</t>
  </si>
  <si>
    <t>05.01.09.15.01</t>
  </si>
  <si>
    <t>Contributi ad associazioni, fondazioni e assistiti</t>
  </si>
  <si>
    <t>05.01.09.15.02</t>
  </si>
  <si>
    <t>05.01.09.15.03</t>
  </si>
  <si>
    <t>05.01.09.15.04</t>
  </si>
  <si>
    <t>3.C PROVENTI E ONERI FINANZIARI</t>
  </si>
  <si>
    <t>3.C.15 Proventi da partecipazioni</t>
  </si>
  <si>
    <t>3.C.16 Altri proventi finanziari</t>
  </si>
  <si>
    <t>04.02.02.01</t>
  </si>
  <si>
    <t>04.02.02.02</t>
  </si>
  <si>
    <t>04.02.03.01</t>
  </si>
  <si>
    <t>04.02.03.02</t>
  </si>
  <si>
    <t>04.02.03.03</t>
  </si>
  <si>
    <t>04.02.03.04</t>
  </si>
  <si>
    <t>04.02.03.05</t>
  </si>
  <si>
    <t>04.02.03.06</t>
  </si>
  <si>
    <t>3.C.17 Interessi ed altri oneri finanziari</t>
  </si>
  <si>
    <t>05.02.01.01</t>
  </si>
  <si>
    <t>05.02.01.02</t>
  </si>
  <si>
    <t>05.02.01.03</t>
  </si>
  <si>
    <t>05.02.01.04</t>
  </si>
  <si>
    <t>05.02.01.05</t>
  </si>
  <si>
    <t>05.02.01.06</t>
  </si>
  <si>
    <t>05.02.01.07</t>
  </si>
  <si>
    <t>05.02.01.08</t>
  </si>
  <si>
    <t>05.02.01.09</t>
  </si>
  <si>
    <t>05.02.01.10</t>
  </si>
  <si>
    <t>05.02.01.11</t>
  </si>
  <si>
    <t>05.02.01.12</t>
  </si>
  <si>
    <t>05.02.01.13</t>
  </si>
  <si>
    <t>05.02.01.14</t>
  </si>
  <si>
    <t>05.02.01.15</t>
  </si>
  <si>
    <t>05.02.01.16</t>
  </si>
  <si>
    <t>3.D RETTIFICHE VALORE DI ATTIVITA' FINANZIARIE</t>
  </si>
  <si>
    <t>3.D.18 Rivalutazioni</t>
  </si>
  <si>
    <t>04.03.01.01</t>
  </si>
  <si>
    <t>04.03.01.02</t>
  </si>
  <si>
    <t>04.03.01.03</t>
  </si>
  <si>
    <t>3.D.19 Svalutazioni</t>
  </si>
  <si>
    <t>05.03.01.01</t>
  </si>
  <si>
    <t>05.03.01.02</t>
  </si>
  <si>
    <t>05.03.01.03</t>
  </si>
  <si>
    <t>TOT</t>
  </si>
  <si>
    <t>RISULTATO PRIMA DELLE IMPOSTE</t>
  </si>
  <si>
    <t>3.E.22 Imposte sul reddito dell'esercizio</t>
  </si>
  <si>
    <t>05.05.01.01</t>
  </si>
  <si>
    <t>05.05.01.02.01</t>
  </si>
  <si>
    <t>05.05.01.02.02</t>
  </si>
  <si>
    <t>UTILE (PERDITA) DELL'ESERCIZIO</t>
  </si>
  <si>
    <t>2018</t>
  </si>
  <si>
    <t>Variazione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</si>
</sst>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.00;[Red]\-#,###.00"/>
    <numFmt numFmtId="165" formatCode="h:mm"/>
    <numFmt numFmtId="166" formatCode="h:mm:ss"/>
    <numFmt numFmtId="167" formatCode="#,###.00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54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6" fillId="24" borderId="1" applyNumberFormat="0" applyAlignment="0" applyProtection="0"/>
    <xf numFmtId="0" fontId="37" fillId="0" borderId="2" applyNumberFormat="0" applyFill="0" applyAlignment="0" applyProtection="0"/>
    <xf numFmtId="0" fontId="38" fillId="25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4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35" borderId="0" applyNumberFormat="0" applyBorder="0" applyAlignment="0" applyProtection="0"/>
    <xf numFmtId="0" fontId="43" fillId="36" borderId="0" applyNumberFormat="0" applyBorder="0" applyAlignment="0" applyProtection="0"/>
    <xf numFmtId="0" fontId="0" fillId="37" borderId="4" applyNumberFormat="0" applyFont="0" applyAlignment="0" applyProtection="0"/>
    <xf numFmtId="0" fontId="11" fillId="35" borderId="5" applyNumberFormat="0" applyAlignment="0" applyProtection="0"/>
    <xf numFmtId="0" fontId="44" fillId="24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8" borderId="0" applyNumberFormat="0" applyBorder="0" applyAlignment="0" applyProtection="0"/>
    <xf numFmtId="0" fontId="53" fillId="3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165" fontId="14" fillId="0" borderId="0" xfId="0" applyNumberFormat="1" applyFont="1" applyFill="1" applyAlignment="1">
      <alignment horizontal="right"/>
    </xf>
    <xf numFmtId="3" fontId="14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 horizontal="right"/>
    </xf>
    <xf numFmtId="166" fontId="14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0" fontId="12" fillId="0" borderId="0" xfId="0" applyFont="1" applyFill="1" applyAlignment="1">
      <alignment wrapText="1"/>
    </xf>
    <xf numFmtId="166" fontId="13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165" fontId="15" fillId="0" borderId="0" xfId="0" applyNumberFormat="1" applyFont="1" applyFill="1" applyAlignment="1">
      <alignment horizontal="right"/>
    </xf>
    <xf numFmtId="4" fontId="15" fillId="0" borderId="0" xfId="0" applyNumberFormat="1" applyFont="1" applyFill="1" applyAlignment="1">
      <alignment/>
    </xf>
    <xf numFmtId="10" fontId="12" fillId="0" borderId="0" xfId="0" applyNumberFormat="1" applyFont="1" applyFill="1" applyAlignment="1">
      <alignment/>
    </xf>
    <xf numFmtId="166" fontId="15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wrapText="1"/>
    </xf>
    <xf numFmtId="3" fontId="13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</cellXfs>
  <cellStyles count="6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Hyperlink" xfId="41"/>
    <cellStyle name="Followed Hyperlink" xfId="42"/>
    <cellStyle name="Colore 1" xfId="43"/>
    <cellStyle name="Colore 2" xfId="44"/>
    <cellStyle name="Colore 3" xfId="45"/>
    <cellStyle name="Colore 4" xfId="46"/>
    <cellStyle name="Colore 5" xfId="47"/>
    <cellStyle name="Colore 6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put" xfId="55"/>
    <cellStyle name="Comma" xfId="56"/>
    <cellStyle name="Comma [0]" xfId="57"/>
    <cellStyle name="Neutral 1" xfId="58"/>
    <cellStyle name="Neutrale" xfId="59"/>
    <cellStyle name="Nota" xfId="60"/>
    <cellStyle name="Note 1" xfId="61"/>
    <cellStyle name="Output" xfId="62"/>
    <cellStyle name="Percent" xfId="63"/>
    <cellStyle name="Status 1" xfId="64"/>
    <cellStyle name="Testo avviso" xfId="65"/>
    <cellStyle name="Testo descrittivo" xfId="66"/>
    <cellStyle name="Text 1" xfId="67"/>
    <cellStyle name="Titolo" xfId="68"/>
    <cellStyle name="Titolo 1" xfId="69"/>
    <cellStyle name="Titolo 2" xfId="70"/>
    <cellStyle name="Titolo 3" xfId="71"/>
    <cellStyle name="Titolo 4" xfId="72"/>
    <cellStyle name="Totale" xfId="73"/>
    <cellStyle name="Valore non valido" xfId="74"/>
    <cellStyle name="Valore valido" xfId="75"/>
    <cellStyle name="Currency" xfId="76"/>
    <cellStyle name="Currency [0]" xfId="77"/>
    <cellStyle name="Warning 1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1"/>
  <sheetViews>
    <sheetView tabSelected="1" zoomScale="110" zoomScaleNormal="110" zoomScalePageLayoutView="0" workbookViewId="0" topLeftCell="B1">
      <selection activeCell="H13" sqref="H13"/>
    </sheetView>
  </sheetViews>
  <sheetFormatPr defaultColWidth="8.8515625" defaultRowHeight="12.75"/>
  <cols>
    <col min="1" max="1" width="9.00390625" style="2" hidden="1" customWidth="1"/>
    <col min="2" max="2" width="63.7109375" style="3" customWidth="1"/>
    <col min="3" max="3" width="9.8515625" style="4" bestFit="1" customWidth="1"/>
    <col min="4" max="4" width="10.7109375" style="3" customWidth="1"/>
    <col min="5" max="5" width="13.00390625" style="4" customWidth="1"/>
    <col min="6" max="6" width="0" style="3" hidden="1" customWidth="1"/>
    <col min="7" max="16384" width="8.8515625" style="3" customWidth="1"/>
  </cols>
  <sheetData>
    <row r="1" spans="2:5" ht="12.75">
      <c r="B1" s="6" t="s">
        <v>264</v>
      </c>
      <c r="C1" s="26">
        <v>2019</v>
      </c>
      <c r="D1" s="26" t="s">
        <v>496</v>
      </c>
      <c r="E1" s="19" t="s">
        <v>497</v>
      </c>
    </row>
    <row r="2" spans="2:3" ht="12.75">
      <c r="B2" s="6"/>
      <c r="C2" s="10"/>
    </row>
    <row r="3" spans="1:6" ht="12.75">
      <c r="A3" s="20">
        <v>0.1673611111111111</v>
      </c>
      <c r="B3" s="7" t="s">
        <v>265</v>
      </c>
      <c r="C3" s="8">
        <f>+C4+C35+C38+C41+C44</f>
        <v>10550667.19</v>
      </c>
      <c r="D3" s="8">
        <f>+D4+D35+D38+D41+D44</f>
        <v>11425260.260000002</v>
      </c>
      <c r="E3" s="21">
        <f aca="true" t="shared" si="0" ref="E3:E35">C3-D3</f>
        <v>-874593.0700000022</v>
      </c>
      <c r="F3" s="22">
        <f>(C3-D3)/D3</f>
        <v>-0.07654907197711416</v>
      </c>
    </row>
    <row r="4" spans="1:6" ht="12.75">
      <c r="A4" s="12">
        <v>0.1673726851851852</v>
      </c>
      <c r="B4" s="6" t="s">
        <v>266</v>
      </c>
      <c r="C4" s="10">
        <f>C5+C18+C30</f>
        <v>9208362.87</v>
      </c>
      <c r="D4" s="10">
        <f>D5+D18+D30</f>
        <v>8891559.010000002</v>
      </c>
      <c r="E4" s="10">
        <f t="shared" si="0"/>
        <v>316803.85999999754</v>
      </c>
      <c r="F4" s="22">
        <f aca="true" t="shared" si="1" ref="F4:F67">(C4-D4)/D4</f>
        <v>0.035629731483950135</v>
      </c>
    </row>
    <row r="5" spans="1:6" ht="12.75">
      <c r="A5" s="12"/>
      <c r="B5" s="14" t="s">
        <v>0</v>
      </c>
      <c r="C5" s="15">
        <f>SUM(C6:C17)</f>
        <v>7221542.71</v>
      </c>
      <c r="D5" s="15">
        <f>SUM(D6:D17)</f>
        <v>6804551.59</v>
      </c>
      <c r="E5" s="15">
        <f t="shared" si="0"/>
        <v>416991.1200000001</v>
      </c>
      <c r="F5" s="22">
        <f t="shared" si="1"/>
        <v>0.0612812048648161</v>
      </c>
    </row>
    <row r="6" spans="1:6" ht="13.5">
      <c r="A6" s="2" t="s">
        <v>267</v>
      </c>
      <c r="B6" s="16" t="s">
        <v>1</v>
      </c>
      <c r="C6" s="4">
        <v>1084601.37</v>
      </c>
      <c r="D6" s="18">
        <v>1148019.13</v>
      </c>
      <c r="E6" s="4">
        <f t="shared" si="0"/>
        <v>-63417.75999999978</v>
      </c>
      <c r="F6" s="22">
        <f t="shared" si="1"/>
        <v>-0.05524103069606495</v>
      </c>
    </row>
    <row r="7" spans="1:6" ht="13.5">
      <c r="A7" s="2" t="s">
        <v>268</v>
      </c>
      <c r="B7" s="16" t="s">
        <v>2</v>
      </c>
      <c r="C7" s="4">
        <v>791750</v>
      </c>
      <c r="D7" s="18">
        <v>789686.82</v>
      </c>
      <c r="E7" s="4">
        <f t="shared" si="0"/>
        <v>2063.180000000051</v>
      </c>
      <c r="F7" s="22">
        <f t="shared" si="1"/>
        <v>0.002612655989370636</v>
      </c>
    </row>
    <row r="8" spans="1:6" ht="13.5">
      <c r="A8" s="2" t="s">
        <v>269</v>
      </c>
      <c r="B8" s="16" t="s">
        <v>3</v>
      </c>
      <c r="C8" s="4">
        <v>2145303.55</v>
      </c>
      <c r="D8" s="18">
        <v>1742534.27</v>
      </c>
      <c r="E8" s="4">
        <f t="shared" si="0"/>
        <v>402769.2799999998</v>
      </c>
      <c r="F8" s="22">
        <f t="shared" si="1"/>
        <v>0.23113994768091406</v>
      </c>
    </row>
    <row r="9" spans="2:6" ht="13.5">
      <c r="B9" s="16" t="s">
        <v>4</v>
      </c>
      <c r="C9" s="4">
        <v>958668.8</v>
      </c>
      <c r="D9" s="18">
        <v>747907.76</v>
      </c>
      <c r="E9" s="4">
        <f t="shared" si="0"/>
        <v>210761.04000000004</v>
      </c>
      <c r="F9" s="22">
        <f t="shared" si="1"/>
        <v>0.28180084667125266</v>
      </c>
    </row>
    <row r="10" spans="1:6" ht="13.5">
      <c r="A10" s="2" t="s">
        <v>270</v>
      </c>
      <c r="B10" s="16" t="s">
        <v>5</v>
      </c>
      <c r="C10" s="4">
        <v>423541.93</v>
      </c>
      <c r="D10" s="18">
        <v>802379.19</v>
      </c>
      <c r="E10" s="4">
        <f t="shared" si="0"/>
        <v>-378837.25999999995</v>
      </c>
      <c r="F10" s="22">
        <f t="shared" si="1"/>
        <v>-0.47214242931699163</v>
      </c>
    </row>
    <row r="11" spans="1:6" ht="13.5">
      <c r="A11" s="2" t="s">
        <v>271</v>
      </c>
      <c r="B11" s="16" t="s">
        <v>6</v>
      </c>
      <c r="C11" s="4">
        <v>216300</v>
      </c>
      <c r="D11" s="18">
        <v>192046.17</v>
      </c>
      <c r="E11" s="4">
        <f t="shared" si="0"/>
        <v>24253.829999999987</v>
      </c>
      <c r="F11" s="22">
        <f t="shared" si="1"/>
        <v>0.12629166205189088</v>
      </c>
    </row>
    <row r="12" spans="1:6" ht="13.5">
      <c r="A12" s="2" t="s">
        <v>272</v>
      </c>
      <c r="B12" s="16" t="s">
        <v>7</v>
      </c>
      <c r="C12" s="4">
        <v>3500</v>
      </c>
      <c r="D12" s="18">
        <v>11800</v>
      </c>
      <c r="E12" s="4">
        <f t="shared" si="0"/>
        <v>-8300</v>
      </c>
      <c r="F12" s="22">
        <f t="shared" si="1"/>
        <v>-0.7033898305084746</v>
      </c>
    </row>
    <row r="13" spans="1:6" ht="13.5">
      <c r="A13" s="2" t="s">
        <v>273</v>
      </c>
      <c r="B13" s="16" t="s">
        <v>8</v>
      </c>
      <c r="C13" s="4">
        <v>369938.62</v>
      </c>
      <c r="D13" s="18">
        <v>217018.29</v>
      </c>
      <c r="E13" s="4">
        <f t="shared" si="0"/>
        <v>152920.33</v>
      </c>
      <c r="F13" s="22">
        <f t="shared" si="1"/>
        <v>0.7046425902627838</v>
      </c>
    </row>
    <row r="14" spans="2:6" ht="13.5">
      <c r="B14" s="16" t="s">
        <v>9</v>
      </c>
      <c r="C14" s="4">
        <v>51584.15</v>
      </c>
      <c r="D14" s="18">
        <v>27700</v>
      </c>
      <c r="E14" s="4">
        <f t="shared" si="0"/>
        <v>23884.15</v>
      </c>
      <c r="F14" s="22">
        <f t="shared" si="1"/>
        <v>0.8622436823104693</v>
      </c>
    </row>
    <row r="15" spans="1:6" ht="13.5">
      <c r="A15" s="2" t="s">
        <v>274</v>
      </c>
      <c r="B15" s="16" t="s">
        <v>10</v>
      </c>
      <c r="C15" s="4">
        <v>822345.36</v>
      </c>
      <c r="D15" s="18">
        <v>795632.35</v>
      </c>
      <c r="E15" s="4">
        <f t="shared" si="0"/>
        <v>26713.01000000001</v>
      </c>
      <c r="F15" s="22">
        <f t="shared" si="1"/>
        <v>0.03357456493567665</v>
      </c>
    </row>
    <row r="16" spans="1:6" ht="13.5">
      <c r="A16" s="2" t="s">
        <v>275</v>
      </c>
      <c r="B16" s="16" t="s">
        <v>11</v>
      </c>
      <c r="C16" s="4">
        <v>308631.08</v>
      </c>
      <c r="D16" s="18">
        <v>284013.83</v>
      </c>
      <c r="E16" s="4">
        <f t="shared" si="0"/>
        <v>24617.25</v>
      </c>
      <c r="F16" s="22">
        <f t="shared" si="1"/>
        <v>0.08667623685790231</v>
      </c>
    </row>
    <row r="17" spans="1:6" ht="13.5">
      <c r="A17" s="2" t="s">
        <v>276</v>
      </c>
      <c r="B17" s="16" t="s">
        <v>12</v>
      </c>
      <c r="C17" s="4">
        <v>45377.85</v>
      </c>
      <c r="D17" s="18">
        <v>45813.78</v>
      </c>
      <c r="E17" s="4">
        <f t="shared" si="0"/>
        <v>-435.9300000000003</v>
      </c>
      <c r="F17" s="22">
        <f t="shared" si="1"/>
        <v>-0.009515259382657364</v>
      </c>
    </row>
    <row r="18" spans="2:6" ht="12.75">
      <c r="B18" s="14" t="s">
        <v>13</v>
      </c>
      <c r="C18" s="15">
        <f>SUM(C19:C29)</f>
        <v>1859254.8</v>
      </c>
      <c r="D18" s="15">
        <f>SUM(D19:D29)</f>
        <v>1951302.96</v>
      </c>
      <c r="E18" s="15">
        <f t="shared" si="0"/>
        <v>-92048.15999999992</v>
      </c>
      <c r="F18" s="22">
        <f t="shared" si="1"/>
        <v>-0.047172664566654435</v>
      </c>
    </row>
    <row r="19" spans="1:6" ht="13.5">
      <c r="A19" s="2" t="s">
        <v>277</v>
      </c>
      <c r="B19" s="16" t="s">
        <v>14</v>
      </c>
      <c r="C19" s="4">
        <v>1562399.74</v>
      </c>
      <c r="D19" s="18">
        <v>1544326.76</v>
      </c>
      <c r="E19" s="4">
        <f t="shared" si="0"/>
        <v>18072.97999999998</v>
      </c>
      <c r="F19" s="22">
        <f t="shared" si="1"/>
        <v>0.011702821234542346</v>
      </c>
    </row>
    <row r="20" spans="1:6" ht="13.5">
      <c r="A20" s="2" t="s">
        <v>278</v>
      </c>
      <c r="B20" s="16" t="s">
        <v>15</v>
      </c>
      <c r="C20" s="4">
        <v>0</v>
      </c>
      <c r="D20" s="18">
        <v>340.16</v>
      </c>
      <c r="E20" s="4">
        <f t="shared" si="0"/>
        <v>-340.16</v>
      </c>
      <c r="F20" s="22">
        <f t="shared" si="1"/>
        <v>-1</v>
      </c>
    </row>
    <row r="21" spans="1:6" ht="13.5">
      <c r="A21" s="2" t="s">
        <v>279</v>
      </c>
      <c r="B21" s="16" t="s">
        <v>16</v>
      </c>
      <c r="C21" s="4">
        <v>1468</v>
      </c>
      <c r="D21" s="18">
        <v>1419</v>
      </c>
      <c r="E21" s="4">
        <f t="shared" si="0"/>
        <v>49</v>
      </c>
      <c r="F21" s="22">
        <f t="shared" si="1"/>
        <v>0.03453136011275546</v>
      </c>
    </row>
    <row r="22" spans="1:6" ht="12.75">
      <c r="A22" s="2" t="s">
        <v>280</v>
      </c>
      <c r="B22" s="3" t="s">
        <v>17</v>
      </c>
      <c r="C22" s="4">
        <v>130335.01</v>
      </c>
      <c r="D22" s="18">
        <f>+35119.49+33506.49</f>
        <v>68625.98</v>
      </c>
      <c r="E22" s="4">
        <f t="shared" si="0"/>
        <v>61709.03</v>
      </c>
      <c r="F22" s="22">
        <f t="shared" si="1"/>
        <v>0.8992079967382616</v>
      </c>
    </row>
    <row r="23" spans="2:6" ht="13.5">
      <c r="B23" s="16" t="s">
        <v>281</v>
      </c>
      <c r="C23" s="4">
        <v>4100</v>
      </c>
      <c r="D23" s="18">
        <v>21724.74</v>
      </c>
      <c r="E23" s="4">
        <f t="shared" si="0"/>
        <v>-17624.74</v>
      </c>
      <c r="F23" s="22">
        <f t="shared" si="1"/>
        <v>-0.8112750716464271</v>
      </c>
    </row>
    <row r="24" spans="1:6" ht="13.5">
      <c r="A24" s="2" t="s">
        <v>282</v>
      </c>
      <c r="B24" s="16" t="s">
        <v>18</v>
      </c>
      <c r="C24" s="4">
        <v>300</v>
      </c>
      <c r="D24" s="18">
        <v>22180</v>
      </c>
      <c r="E24" s="4">
        <f t="shared" si="0"/>
        <v>-21880</v>
      </c>
      <c r="F24" s="22">
        <f t="shared" si="1"/>
        <v>-0.9864743011722272</v>
      </c>
    </row>
    <row r="25" spans="1:6" ht="13.5">
      <c r="A25" s="2" t="s">
        <v>283</v>
      </c>
      <c r="B25" s="16" t="s">
        <v>19</v>
      </c>
      <c r="C25" s="4">
        <v>134069.24</v>
      </c>
      <c r="D25" s="18">
        <v>248654</v>
      </c>
      <c r="E25" s="4">
        <f t="shared" si="0"/>
        <v>-114584.76000000001</v>
      </c>
      <c r="F25" s="22">
        <f t="shared" si="1"/>
        <v>-0.4608200953935992</v>
      </c>
    </row>
    <row r="26" spans="1:6" ht="13.5">
      <c r="A26" s="2" t="s">
        <v>284</v>
      </c>
      <c r="B26" s="16" t="s">
        <v>20</v>
      </c>
      <c r="C26" s="4">
        <v>0</v>
      </c>
      <c r="D26" s="18">
        <v>4280</v>
      </c>
      <c r="E26" s="4">
        <f t="shared" si="0"/>
        <v>-4280</v>
      </c>
      <c r="F26" s="22">
        <f t="shared" si="1"/>
        <v>-1</v>
      </c>
    </row>
    <row r="27" spans="1:6" ht="12.75">
      <c r="A27" s="2" t="s">
        <v>285</v>
      </c>
      <c r="B27" s="3" t="s">
        <v>21</v>
      </c>
      <c r="C27" s="4">
        <v>0</v>
      </c>
      <c r="D27" s="18">
        <v>500</v>
      </c>
      <c r="E27" s="4">
        <f t="shared" si="0"/>
        <v>-500</v>
      </c>
      <c r="F27" s="22">
        <f t="shared" si="1"/>
        <v>-1</v>
      </c>
    </row>
    <row r="28" spans="2:6" ht="12.75">
      <c r="B28" s="3" t="s">
        <v>22</v>
      </c>
      <c r="C28" s="4">
        <v>0</v>
      </c>
      <c r="D28" s="18">
        <v>8476.32</v>
      </c>
      <c r="E28" s="4">
        <f t="shared" si="0"/>
        <v>-8476.32</v>
      </c>
      <c r="F28" s="22">
        <f t="shared" si="1"/>
        <v>-1</v>
      </c>
    </row>
    <row r="29" spans="1:6" ht="13.5">
      <c r="A29" s="2" t="s">
        <v>286</v>
      </c>
      <c r="B29" s="16" t="s">
        <v>23</v>
      </c>
      <c r="C29" s="4">
        <v>26582.81</v>
      </c>
      <c r="D29" s="18">
        <v>30776</v>
      </c>
      <c r="E29" s="4">
        <f t="shared" si="0"/>
        <v>-4193.189999999999</v>
      </c>
      <c r="F29" s="22">
        <f t="shared" si="1"/>
        <v>-0.13624870028593705</v>
      </c>
    </row>
    <row r="30" spans="1:6" ht="12.75">
      <c r="A30" s="2" t="s">
        <v>287</v>
      </c>
      <c r="B30" s="14" t="s">
        <v>24</v>
      </c>
      <c r="C30" s="15">
        <f>SUM(C31:C34)</f>
        <v>127565.36</v>
      </c>
      <c r="D30" s="15">
        <f>SUM(D31:D34)</f>
        <v>135704.46</v>
      </c>
      <c r="E30" s="15">
        <f t="shared" si="0"/>
        <v>-8139.099999999991</v>
      </c>
      <c r="F30" s="22">
        <f t="shared" si="1"/>
        <v>-0.059976658099520026</v>
      </c>
    </row>
    <row r="31" spans="1:6" ht="13.5">
      <c r="A31" s="2" t="s">
        <v>288</v>
      </c>
      <c r="B31" s="16" t="s">
        <v>25</v>
      </c>
      <c r="C31" s="4">
        <v>37168.42</v>
      </c>
      <c r="D31" s="18">
        <v>73320.68</v>
      </c>
      <c r="E31" s="4">
        <f t="shared" si="0"/>
        <v>-36152.259999999995</v>
      </c>
      <c r="F31" s="22">
        <f t="shared" si="1"/>
        <v>-0.4930704406996771</v>
      </c>
    </row>
    <row r="32" spans="1:6" ht="13.5">
      <c r="A32" s="2" t="s">
        <v>289</v>
      </c>
      <c r="B32" s="16" t="s">
        <v>26</v>
      </c>
      <c r="C32" s="4">
        <v>51044</v>
      </c>
      <c r="D32" s="18">
        <v>10000</v>
      </c>
      <c r="E32" s="4">
        <f t="shared" si="0"/>
        <v>41044</v>
      </c>
      <c r="F32" s="22">
        <f t="shared" si="1"/>
        <v>4.1044</v>
      </c>
    </row>
    <row r="33" spans="2:6" ht="12.75">
      <c r="B33" s="3" t="s">
        <v>27</v>
      </c>
      <c r="C33" s="4">
        <v>39352.94</v>
      </c>
      <c r="D33" s="18">
        <v>52383.78</v>
      </c>
      <c r="E33" s="4">
        <f t="shared" si="0"/>
        <v>-13030.839999999997</v>
      </c>
      <c r="F33" s="22">
        <f t="shared" si="1"/>
        <v>-0.24875715345475255</v>
      </c>
    </row>
    <row r="34" spans="1:6" ht="13.5">
      <c r="A34" s="2" t="s">
        <v>290</v>
      </c>
      <c r="B34" s="16" t="s">
        <v>28</v>
      </c>
      <c r="C34" s="4">
        <v>0</v>
      </c>
      <c r="D34" s="18">
        <v>0</v>
      </c>
      <c r="E34" s="4">
        <f t="shared" si="0"/>
        <v>0</v>
      </c>
      <c r="F34" s="22" t="e">
        <f t="shared" si="1"/>
        <v>#DIV/0!</v>
      </c>
    </row>
    <row r="35" spans="1:6" ht="12.75">
      <c r="A35" s="12">
        <v>0.16739583333333333</v>
      </c>
      <c r="B35" s="6" t="s">
        <v>291</v>
      </c>
      <c r="C35" s="10">
        <f>C36-C37</f>
        <v>0</v>
      </c>
      <c r="D35" s="10">
        <f>D36-D37</f>
        <v>0</v>
      </c>
      <c r="E35" s="10">
        <f t="shared" si="0"/>
        <v>0</v>
      </c>
      <c r="F35" s="22" t="e">
        <f t="shared" si="1"/>
        <v>#DIV/0!</v>
      </c>
    </row>
    <row r="36" spans="1:6" ht="12.75">
      <c r="A36" s="2" t="s">
        <v>292</v>
      </c>
      <c r="B36" s="3" t="s">
        <v>54</v>
      </c>
      <c r="C36" s="4">
        <v>0</v>
      </c>
      <c r="D36" s="4">
        <v>0</v>
      </c>
      <c r="F36" s="22" t="e">
        <f t="shared" si="1"/>
        <v>#DIV/0!</v>
      </c>
    </row>
    <row r="37" spans="1:6" ht="12.75">
      <c r="A37" s="2" t="s">
        <v>293</v>
      </c>
      <c r="B37" s="3" t="s">
        <v>55</v>
      </c>
      <c r="C37" s="4">
        <v>0</v>
      </c>
      <c r="D37" s="4">
        <v>0</v>
      </c>
      <c r="F37" s="22" t="e">
        <f t="shared" si="1"/>
        <v>#DIV/0!</v>
      </c>
    </row>
    <row r="38" spans="1:6" ht="12.75">
      <c r="A38" s="12">
        <v>0.1674074074074074</v>
      </c>
      <c r="B38" s="6" t="s">
        <v>294</v>
      </c>
      <c r="C38" s="10">
        <f>C39-C40</f>
        <v>0</v>
      </c>
      <c r="D38" s="10">
        <f>D39-D40</f>
        <v>0</v>
      </c>
      <c r="E38" s="10">
        <f>C38-D38</f>
        <v>0</v>
      </c>
      <c r="F38" s="22" t="e">
        <f t="shared" si="1"/>
        <v>#DIV/0!</v>
      </c>
    </row>
    <row r="39" spans="1:6" ht="12.75">
      <c r="A39" s="2" t="s">
        <v>295</v>
      </c>
      <c r="B39" s="3" t="s">
        <v>54</v>
      </c>
      <c r="C39" s="4">
        <v>0</v>
      </c>
      <c r="D39" s="4">
        <v>0</v>
      </c>
      <c r="F39" s="22" t="e">
        <f t="shared" si="1"/>
        <v>#DIV/0!</v>
      </c>
    </row>
    <row r="40" spans="1:6" ht="12.75">
      <c r="A40" s="2" t="s">
        <v>296</v>
      </c>
      <c r="B40" s="3" t="s">
        <v>55</v>
      </c>
      <c r="C40" s="4">
        <v>0</v>
      </c>
      <c r="D40" s="4">
        <v>0</v>
      </c>
      <c r="F40" s="22" t="e">
        <f t="shared" si="1"/>
        <v>#DIV/0!</v>
      </c>
    </row>
    <row r="41" spans="1:6" ht="12.75">
      <c r="A41" s="23"/>
      <c r="B41" s="6" t="s">
        <v>297</v>
      </c>
      <c r="C41" s="10">
        <f>C42</f>
        <v>3927.49</v>
      </c>
      <c r="D41" s="10">
        <f>D42</f>
        <v>2265</v>
      </c>
      <c r="E41" s="10">
        <f aca="true" t="shared" si="2" ref="E41:E80">C41-D41</f>
        <v>1662.4899999999998</v>
      </c>
      <c r="F41" s="22">
        <f t="shared" si="1"/>
        <v>0.7339911699779248</v>
      </c>
    </row>
    <row r="42" spans="1:6" ht="12.75">
      <c r="A42" s="23"/>
      <c r="B42" s="14" t="s">
        <v>56</v>
      </c>
      <c r="C42" s="15">
        <f>C43</f>
        <v>3927.49</v>
      </c>
      <c r="D42" s="15">
        <f>D43</f>
        <v>2265</v>
      </c>
      <c r="E42" s="15">
        <f t="shared" si="2"/>
        <v>1662.4899999999998</v>
      </c>
      <c r="F42" s="22">
        <f t="shared" si="1"/>
        <v>0.7339911699779248</v>
      </c>
    </row>
    <row r="43" spans="1:6" ht="13.5">
      <c r="A43" s="23"/>
      <c r="B43" s="16" t="s">
        <v>56</v>
      </c>
      <c r="C43" s="4">
        <v>3927.49</v>
      </c>
      <c r="D43" s="18">
        <v>2265</v>
      </c>
      <c r="E43" s="4">
        <f t="shared" si="2"/>
        <v>1662.4899999999998</v>
      </c>
      <c r="F43" s="22">
        <f t="shared" si="1"/>
        <v>0.7339911699779248</v>
      </c>
    </row>
    <row r="44" spans="1:6" ht="12.75">
      <c r="A44" s="12">
        <v>0.16738425925925926</v>
      </c>
      <c r="B44" s="6" t="s">
        <v>298</v>
      </c>
      <c r="C44" s="10">
        <f>+C45+C70+C74+C76</f>
        <v>1338376.83</v>
      </c>
      <c r="D44" s="10">
        <f>+D45+D70+D74+D76</f>
        <v>2531436.2499999995</v>
      </c>
      <c r="E44" s="10">
        <f t="shared" si="2"/>
        <v>-1193059.4199999995</v>
      </c>
      <c r="F44" s="22">
        <f t="shared" si="1"/>
        <v>-0.47129743836132537</v>
      </c>
    </row>
    <row r="45" spans="1:6" ht="12.75">
      <c r="A45" s="12"/>
      <c r="B45" s="14" t="s">
        <v>29</v>
      </c>
      <c r="C45" s="15">
        <f>SUM(C46:C69)</f>
        <v>1054039.9600000002</v>
      </c>
      <c r="D45" s="15">
        <f>SUM(D46:D69)</f>
        <v>2487831.2499999995</v>
      </c>
      <c r="E45" s="15">
        <f t="shared" si="2"/>
        <v>-1433791.2899999993</v>
      </c>
      <c r="F45" s="22">
        <f t="shared" si="1"/>
        <v>-0.5763217621773983</v>
      </c>
    </row>
    <row r="46" spans="1:6" ht="13.5">
      <c r="A46" s="2" t="s">
        <v>299</v>
      </c>
      <c r="B46" s="16" t="s">
        <v>30</v>
      </c>
      <c r="C46" s="4">
        <v>0</v>
      </c>
      <c r="D46" s="18">
        <v>0</v>
      </c>
      <c r="E46" s="4">
        <f t="shared" si="2"/>
        <v>0</v>
      </c>
      <c r="F46" s="22" t="e">
        <f t="shared" si="1"/>
        <v>#DIV/0!</v>
      </c>
    </row>
    <row r="47" spans="2:6" ht="13.5">
      <c r="B47" s="16" t="s">
        <v>31</v>
      </c>
      <c r="C47" s="4">
        <v>367815</v>
      </c>
      <c r="D47" s="18">
        <v>1658079</v>
      </c>
      <c r="E47" s="4">
        <f t="shared" si="2"/>
        <v>-1290264</v>
      </c>
      <c r="F47" s="22">
        <f t="shared" si="1"/>
        <v>-0.7781679883769109</v>
      </c>
    </row>
    <row r="48" spans="2:6" ht="13.5">
      <c r="B48" s="16" t="s">
        <v>32</v>
      </c>
      <c r="C48" s="4">
        <v>4511.32</v>
      </c>
      <c r="D48" s="18">
        <v>4510.32</v>
      </c>
      <c r="E48" s="4">
        <f t="shared" si="2"/>
        <v>1</v>
      </c>
      <c r="F48" s="22">
        <f t="shared" si="1"/>
        <v>0.00022171375866900797</v>
      </c>
    </row>
    <row r="49" spans="1:6" ht="13.5">
      <c r="A49" s="2" t="s">
        <v>300</v>
      </c>
      <c r="B49" s="16" t="s">
        <v>33</v>
      </c>
      <c r="C49" s="4">
        <v>568992.17</v>
      </c>
      <c r="D49" s="18">
        <v>568992.17</v>
      </c>
      <c r="E49" s="4">
        <f t="shared" si="2"/>
        <v>0</v>
      </c>
      <c r="F49" s="22">
        <f t="shared" si="1"/>
        <v>0</v>
      </c>
    </row>
    <row r="50" spans="1:6" ht="13.5">
      <c r="A50" s="2" t="s">
        <v>301</v>
      </c>
      <c r="B50" s="16" t="s">
        <v>34</v>
      </c>
      <c r="C50" s="4">
        <v>15983.4</v>
      </c>
      <c r="D50" s="18">
        <v>39445.1</v>
      </c>
      <c r="E50" s="4">
        <f t="shared" si="2"/>
        <v>-23461.699999999997</v>
      </c>
      <c r="F50" s="22">
        <f t="shared" si="1"/>
        <v>-0.5947937766668103</v>
      </c>
    </row>
    <row r="51" spans="2:6" ht="13.5">
      <c r="B51" s="16" t="s">
        <v>35</v>
      </c>
      <c r="C51" s="4">
        <v>0</v>
      </c>
      <c r="D51" s="18">
        <v>0</v>
      </c>
      <c r="E51" s="4">
        <f t="shared" si="2"/>
        <v>0</v>
      </c>
      <c r="F51" s="22" t="e">
        <f t="shared" si="1"/>
        <v>#DIV/0!</v>
      </c>
    </row>
    <row r="52" spans="1:6" ht="13.5">
      <c r="A52" s="2" t="s">
        <v>302</v>
      </c>
      <c r="B52" s="16" t="s">
        <v>36</v>
      </c>
      <c r="C52" s="4">
        <v>4834.47</v>
      </c>
      <c r="D52" s="18">
        <v>32782.8</v>
      </c>
      <c r="E52" s="4">
        <f t="shared" si="2"/>
        <v>-27948.33</v>
      </c>
      <c r="F52" s="22">
        <f t="shared" si="1"/>
        <v>-0.8525302902741682</v>
      </c>
    </row>
    <row r="53" spans="1:6" ht="13.5">
      <c r="A53" s="2" t="s">
        <v>303</v>
      </c>
      <c r="B53" s="16" t="s">
        <v>37</v>
      </c>
      <c r="C53" s="4">
        <v>431.78</v>
      </c>
      <c r="D53" s="18">
        <v>0</v>
      </c>
      <c r="E53" s="4">
        <f t="shared" si="2"/>
        <v>431.78</v>
      </c>
      <c r="F53" s="22" t="e">
        <f t="shared" si="1"/>
        <v>#DIV/0!</v>
      </c>
    </row>
    <row r="54" spans="1:6" ht="13.5">
      <c r="A54" s="2" t="s">
        <v>304</v>
      </c>
      <c r="B54" s="16" t="s">
        <v>38</v>
      </c>
      <c r="C54" s="4">
        <v>887.11</v>
      </c>
      <c r="D54" s="18">
        <v>6296.53</v>
      </c>
      <c r="E54" s="4">
        <f t="shared" si="2"/>
        <v>-5409.42</v>
      </c>
      <c r="F54" s="22">
        <f t="shared" si="1"/>
        <v>-0.8591112882810056</v>
      </c>
    </row>
    <row r="55" spans="1:6" ht="13.5">
      <c r="A55" s="2" t="s">
        <v>305</v>
      </c>
      <c r="B55" s="16" t="s">
        <v>39</v>
      </c>
      <c r="C55" s="4">
        <v>2226</v>
      </c>
      <c r="D55" s="18">
        <v>1869.52</v>
      </c>
      <c r="E55" s="4">
        <f t="shared" si="2"/>
        <v>356.48</v>
      </c>
      <c r="F55" s="22">
        <f t="shared" si="1"/>
        <v>0.190679960631606</v>
      </c>
    </row>
    <row r="56" spans="1:6" ht="13.5">
      <c r="A56" s="2" t="s">
        <v>306</v>
      </c>
      <c r="B56" s="16" t="s">
        <v>40</v>
      </c>
      <c r="C56" s="4">
        <v>6330.14</v>
      </c>
      <c r="D56" s="18">
        <v>7501.27</v>
      </c>
      <c r="E56" s="4">
        <f t="shared" si="2"/>
        <v>-1171.13</v>
      </c>
      <c r="F56" s="22">
        <f t="shared" si="1"/>
        <v>-0.15612422963044925</v>
      </c>
    </row>
    <row r="57" spans="2:6" ht="13.5">
      <c r="B57" s="16" t="s">
        <v>41</v>
      </c>
      <c r="C57" s="4">
        <v>2680.91</v>
      </c>
      <c r="D57" s="18">
        <v>1496.8</v>
      </c>
      <c r="E57" s="4">
        <f t="shared" si="2"/>
        <v>1184.11</v>
      </c>
      <c r="F57" s="22">
        <f t="shared" si="1"/>
        <v>0.7910943345804382</v>
      </c>
    </row>
    <row r="58" spans="1:6" ht="13.5">
      <c r="A58" s="2" t="s">
        <v>307</v>
      </c>
      <c r="B58" s="16" t="s">
        <v>42</v>
      </c>
      <c r="C58" s="4">
        <v>0</v>
      </c>
      <c r="D58" s="18">
        <v>0</v>
      </c>
      <c r="E58" s="4">
        <f t="shared" si="2"/>
        <v>0</v>
      </c>
      <c r="F58" s="22" t="e">
        <f t="shared" si="1"/>
        <v>#DIV/0!</v>
      </c>
    </row>
    <row r="59" spans="1:6" ht="13.5">
      <c r="A59" s="2" t="s">
        <v>308</v>
      </c>
      <c r="B59" s="16" t="s">
        <v>43</v>
      </c>
      <c r="C59" s="4">
        <v>33743.4</v>
      </c>
      <c r="D59" s="18">
        <v>86260</v>
      </c>
      <c r="E59" s="4">
        <f t="shared" si="2"/>
        <v>-52516.6</v>
      </c>
      <c r="F59" s="22">
        <f t="shared" si="1"/>
        <v>-0.608817528402504</v>
      </c>
    </row>
    <row r="60" spans="1:6" ht="13.5">
      <c r="A60" s="2" t="s">
        <v>309</v>
      </c>
      <c r="B60" s="16" t="s">
        <v>44</v>
      </c>
      <c r="C60" s="4">
        <v>0</v>
      </c>
      <c r="D60" s="18">
        <v>0</v>
      </c>
      <c r="E60" s="4">
        <f t="shared" si="2"/>
        <v>0</v>
      </c>
      <c r="F60" s="22" t="e">
        <f t="shared" si="1"/>
        <v>#DIV/0!</v>
      </c>
    </row>
    <row r="61" spans="1:6" ht="13.5">
      <c r="A61" s="2" t="s">
        <v>310</v>
      </c>
      <c r="B61" s="16" t="s">
        <v>45</v>
      </c>
      <c r="C61" s="4">
        <v>45561.33</v>
      </c>
      <c r="D61" s="18">
        <v>76280</v>
      </c>
      <c r="E61" s="4">
        <f t="shared" si="2"/>
        <v>-30718.67</v>
      </c>
      <c r="F61" s="22">
        <f t="shared" si="1"/>
        <v>-0.40270936025170423</v>
      </c>
    </row>
    <row r="62" spans="1:6" ht="12.75">
      <c r="A62" s="2" t="s">
        <v>311</v>
      </c>
      <c r="B62" s="3" t="s">
        <v>46</v>
      </c>
      <c r="C62" s="4">
        <v>40.58</v>
      </c>
      <c r="D62" s="18">
        <v>19.37</v>
      </c>
      <c r="E62" s="4">
        <f t="shared" si="2"/>
        <v>21.209999999999997</v>
      </c>
      <c r="F62" s="22">
        <f t="shared" si="1"/>
        <v>1.0949922560660814</v>
      </c>
    </row>
    <row r="63" spans="1:6" ht="13.5">
      <c r="A63" s="2" t="s">
        <v>312</v>
      </c>
      <c r="B63" s="16" t="s">
        <v>47</v>
      </c>
      <c r="C63" s="4">
        <v>2.35</v>
      </c>
      <c r="D63" s="18">
        <v>0.03</v>
      </c>
      <c r="E63" s="4">
        <f t="shared" si="2"/>
        <v>2.3200000000000003</v>
      </c>
      <c r="F63" s="22">
        <f t="shared" si="1"/>
        <v>77.33333333333334</v>
      </c>
    </row>
    <row r="64" spans="1:6" ht="13.5">
      <c r="A64" s="2" t="s">
        <v>313</v>
      </c>
      <c r="B64" s="16" t="s">
        <v>48</v>
      </c>
      <c r="C64" s="4">
        <v>0</v>
      </c>
      <c r="D64" s="18">
        <v>4298.34</v>
      </c>
      <c r="E64" s="4">
        <f t="shared" si="2"/>
        <v>-4298.34</v>
      </c>
      <c r="F64" s="22">
        <f t="shared" si="1"/>
        <v>-1</v>
      </c>
    </row>
    <row r="65" spans="1:6" ht="13.5">
      <c r="A65" s="2" t="s">
        <v>314</v>
      </c>
      <c r="B65" s="16" t="s">
        <v>49</v>
      </c>
      <c r="C65" s="4">
        <v>0</v>
      </c>
      <c r="D65" s="18">
        <v>0</v>
      </c>
      <c r="E65" s="4">
        <f t="shared" si="2"/>
        <v>0</v>
      </c>
      <c r="F65" s="22" t="e">
        <f t="shared" si="1"/>
        <v>#DIV/0!</v>
      </c>
    </row>
    <row r="66" spans="1:6" ht="13.5">
      <c r="A66" s="2" t="s">
        <v>315</v>
      </c>
      <c r="B66" s="16" t="s">
        <v>50</v>
      </c>
      <c r="C66" s="4">
        <v>0</v>
      </c>
      <c r="D66" s="18">
        <v>0</v>
      </c>
      <c r="E66" s="4">
        <f t="shared" si="2"/>
        <v>0</v>
      </c>
      <c r="F66" s="22" t="e">
        <f t="shared" si="1"/>
        <v>#DIV/0!</v>
      </c>
    </row>
    <row r="67" spans="1:6" ht="13.5">
      <c r="A67" s="2" t="s">
        <v>316</v>
      </c>
      <c r="B67" s="16" t="s">
        <v>51</v>
      </c>
      <c r="C67" s="4">
        <v>0</v>
      </c>
      <c r="D67" s="18">
        <v>0</v>
      </c>
      <c r="E67" s="4">
        <f t="shared" si="2"/>
        <v>0</v>
      </c>
      <c r="F67" s="22" t="e">
        <f t="shared" si="1"/>
        <v>#DIV/0!</v>
      </c>
    </row>
    <row r="68" spans="2:6" ht="13.5">
      <c r="B68" s="16" t="s">
        <v>52</v>
      </c>
      <c r="C68" s="4">
        <v>0</v>
      </c>
      <c r="D68" s="18">
        <v>0</v>
      </c>
      <c r="E68" s="4">
        <f t="shared" si="2"/>
        <v>0</v>
      </c>
      <c r="F68" s="22" t="e">
        <f aca="true" t="shared" si="3" ref="F68:F142">(C68-D68)/D68</f>
        <v>#DIV/0!</v>
      </c>
    </row>
    <row r="69" spans="2:6" ht="13.5">
      <c r="B69" s="16" t="s">
        <v>53</v>
      </c>
      <c r="C69" s="4">
        <v>0</v>
      </c>
      <c r="D69" s="18">
        <v>0</v>
      </c>
      <c r="E69" s="4">
        <f t="shared" si="2"/>
        <v>0</v>
      </c>
      <c r="F69" s="22" t="e">
        <f t="shared" si="3"/>
        <v>#DIV/0!</v>
      </c>
    </row>
    <row r="70" spans="2:6" ht="12.75">
      <c r="B70" s="14" t="s">
        <v>74</v>
      </c>
      <c r="C70" s="15">
        <f>SUM(C71:C73)</f>
        <v>31553.4</v>
      </c>
      <c r="D70" s="15">
        <f>SUM(D71:D73)</f>
        <v>0</v>
      </c>
      <c r="E70" s="15">
        <f t="shared" si="2"/>
        <v>31553.4</v>
      </c>
      <c r="F70" s="22"/>
    </row>
    <row r="71" spans="2:6" ht="13.5">
      <c r="B71" s="16" t="s">
        <v>75</v>
      </c>
      <c r="C71" s="4">
        <v>0</v>
      </c>
      <c r="D71" s="18">
        <v>0</v>
      </c>
      <c r="E71" s="4">
        <f t="shared" si="2"/>
        <v>0</v>
      </c>
      <c r="F71" s="22"/>
    </row>
    <row r="72" spans="2:6" ht="13.5">
      <c r="B72" s="16" t="s">
        <v>76</v>
      </c>
      <c r="C72" s="4">
        <v>31553.4</v>
      </c>
      <c r="D72" s="18">
        <v>0</v>
      </c>
      <c r="E72" s="4">
        <f t="shared" si="2"/>
        <v>31553.4</v>
      </c>
      <c r="F72" s="22"/>
    </row>
    <row r="73" spans="2:6" ht="13.5">
      <c r="B73" s="16" t="s">
        <v>77</v>
      </c>
      <c r="C73" s="4">
        <v>0</v>
      </c>
      <c r="D73" s="18">
        <v>0</v>
      </c>
      <c r="E73" s="4">
        <f t="shared" si="2"/>
        <v>0</v>
      </c>
      <c r="F73" s="22"/>
    </row>
    <row r="74" spans="2:6" ht="12.75">
      <c r="B74" s="14" t="s">
        <v>78</v>
      </c>
      <c r="C74" s="15">
        <f>C75</f>
        <v>252783.47</v>
      </c>
      <c r="D74" s="15">
        <f>D75</f>
        <v>43605</v>
      </c>
      <c r="E74" s="15">
        <f t="shared" si="2"/>
        <v>209178.47</v>
      </c>
      <c r="F74" s="22"/>
    </row>
    <row r="75" spans="2:6" ht="13.5">
      <c r="B75" s="16" t="s">
        <v>78</v>
      </c>
      <c r="C75" s="4">
        <v>252783.47</v>
      </c>
      <c r="D75" s="18">
        <v>43605</v>
      </c>
      <c r="E75" s="4">
        <f t="shared" si="2"/>
        <v>209178.47</v>
      </c>
      <c r="F75" s="22"/>
    </row>
    <row r="76" spans="2:6" ht="12.75">
      <c r="B76" s="14" t="s">
        <v>79</v>
      </c>
      <c r="C76" s="15">
        <f>SUM(C77:C80)</f>
        <v>0</v>
      </c>
      <c r="D76" s="15">
        <f>SUM(D77:D80)</f>
        <v>0</v>
      </c>
      <c r="E76" s="15">
        <f t="shared" si="2"/>
        <v>0</v>
      </c>
      <c r="F76" s="22"/>
    </row>
    <row r="77" spans="2:6" ht="13.5">
      <c r="B77" s="16" t="s">
        <v>80</v>
      </c>
      <c r="C77" s="4">
        <v>0</v>
      </c>
      <c r="D77" s="18">
        <v>0</v>
      </c>
      <c r="E77" s="4">
        <f t="shared" si="2"/>
        <v>0</v>
      </c>
      <c r="F77" s="22"/>
    </row>
    <row r="78" spans="2:6" ht="13.5">
      <c r="B78" s="16" t="s">
        <v>81</v>
      </c>
      <c r="C78" s="4">
        <v>0</v>
      </c>
      <c r="D78" s="18">
        <v>0</v>
      </c>
      <c r="E78" s="4">
        <f t="shared" si="2"/>
        <v>0</v>
      </c>
      <c r="F78" s="22"/>
    </row>
    <row r="79" spans="2:6" ht="13.5">
      <c r="B79" s="16" t="s">
        <v>82</v>
      </c>
      <c r="C79" s="4">
        <v>0</v>
      </c>
      <c r="D79" s="18">
        <v>0</v>
      </c>
      <c r="E79" s="4">
        <f t="shared" si="2"/>
        <v>0</v>
      </c>
      <c r="F79" s="22"/>
    </row>
    <row r="80" spans="2:6" ht="13.5">
      <c r="B80" s="16" t="s">
        <v>83</v>
      </c>
      <c r="C80" s="4">
        <v>0</v>
      </c>
      <c r="D80" s="18">
        <v>0</v>
      </c>
      <c r="E80" s="4">
        <f t="shared" si="2"/>
        <v>0</v>
      </c>
      <c r="F80" s="22"/>
    </row>
    <row r="81" spans="4:6" ht="12.75">
      <c r="D81" s="4"/>
      <c r="F81" s="22" t="e">
        <f t="shared" si="3"/>
        <v>#DIV/0!</v>
      </c>
    </row>
    <row r="82" spans="1:6" ht="12.75">
      <c r="A82" s="20">
        <v>0.20902777777777778</v>
      </c>
      <c r="B82" s="7" t="s">
        <v>317</v>
      </c>
      <c r="C82" s="8">
        <f>+C83+C95+C144+C151+C176+C200+C204+C209+C215</f>
        <v>10143805.180000002</v>
      </c>
      <c r="D82" s="8">
        <f>+D83+D95+D144+D151+D176+D200+D204+D209+D215</f>
        <v>10673419.999999998</v>
      </c>
      <c r="E82" s="8">
        <f aca="true" t="shared" si="4" ref="E82:E151">C82-D82</f>
        <v>-529614.8199999966</v>
      </c>
      <c r="F82" s="22">
        <f t="shared" si="3"/>
        <v>-0.04961997372913243</v>
      </c>
    </row>
    <row r="83" spans="1:6" ht="12.75">
      <c r="A83" s="12">
        <v>0.20903935185185185</v>
      </c>
      <c r="B83" s="6" t="s">
        <v>318</v>
      </c>
      <c r="C83" s="10">
        <f>C84</f>
        <v>56652.97</v>
      </c>
      <c r="D83" s="10">
        <f>D84</f>
        <v>61145.34</v>
      </c>
      <c r="E83" s="10">
        <f t="shared" si="4"/>
        <v>-4492.369999999995</v>
      </c>
      <c r="F83" s="22">
        <f t="shared" si="3"/>
        <v>-0.07347035767566254</v>
      </c>
    </row>
    <row r="84" spans="1:6" ht="12.75">
      <c r="A84" s="2" t="s">
        <v>319</v>
      </c>
      <c r="B84" s="14" t="s">
        <v>84</v>
      </c>
      <c r="C84" s="15">
        <f>SUM(C85:C94)</f>
        <v>56652.97</v>
      </c>
      <c r="D84" s="15">
        <f>SUM(D85:D94)</f>
        <v>61145.34</v>
      </c>
      <c r="E84" s="15">
        <f t="shared" si="4"/>
        <v>-4492.369999999995</v>
      </c>
      <c r="F84" s="22">
        <f t="shared" si="3"/>
        <v>-0.07347035767566254</v>
      </c>
    </row>
    <row r="85" spans="1:6" ht="12.75">
      <c r="A85" s="2" t="s">
        <v>320</v>
      </c>
      <c r="B85" s="3" t="s">
        <v>85</v>
      </c>
      <c r="C85" s="4">
        <v>231.09</v>
      </c>
      <c r="D85" s="18">
        <v>1904.89</v>
      </c>
      <c r="E85" s="4">
        <f t="shared" si="4"/>
        <v>-1673.8000000000002</v>
      </c>
      <c r="F85" s="22">
        <f t="shared" si="3"/>
        <v>-0.878685908372662</v>
      </c>
    </row>
    <row r="86" spans="1:6" ht="13.5">
      <c r="A86" s="2" t="s">
        <v>321</v>
      </c>
      <c r="B86" s="16" t="s">
        <v>86</v>
      </c>
      <c r="C86" s="4">
        <v>23633.17</v>
      </c>
      <c r="D86" s="18">
        <v>15068.08</v>
      </c>
      <c r="E86" s="4">
        <f t="shared" si="4"/>
        <v>8565.089999999998</v>
      </c>
      <c r="F86" s="22">
        <f t="shared" si="3"/>
        <v>0.5684261033920711</v>
      </c>
    </row>
    <row r="87" spans="1:6" ht="13.5">
      <c r="A87" s="2" t="s">
        <v>322</v>
      </c>
      <c r="B87" s="16" t="s">
        <v>87</v>
      </c>
      <c r="C87" s="4">
        <v>7445.09</v>
      </c>
      <c r="D87" s="18">
        <v>7601.42</v>
      </c>
      <c r="E87" s="4">
        <f t="shared" si="4"/>
        <v>-156.32999999999993</v>
      </c>
      <c r="F87" s="22">
        <f t="shared" si="3"/>
        <v>-0.020565894267123765</v>
      </c>
    </row>
    <row r="88" spans="1:6" ht="13.5">
      <c r="A88" s="2" t="s">
        <v>323</v>
      </c>
      <c r="B88" s="16" t="s">
        <v>88</v>
      </c>
      <c r="C88" s="4">
        <v>7934.45</v>
      </c>
      <c r="D88" s="18">
        <v>14828.51</v>
      </c>
      <c r="E88" s="4">
        <f t="shared" si="4"/>
        <v>-6894.06</v>
      </c>
      <c r="F88" s="22">
        <f t="shared" si="3"/>
        <v>-0.46491926700659747</v>
      </c>
    </row>
    <row r="89" spans="1:6" ht="13.5">
      <c r="A89" s="2" t="s">
        <v>324</v>
      </c>
      <c r="B89" s="16" t="s">
        <v>89</v>
      </c>
      <c r="C89" s="4">
        <v>0</v>
      </c>
      <c r="D89" s="18">
        <v>1957.02</v>
      </c>
      <c r="E89" s="4">
        <f t="shared" si="4"/>
        <v>-1957.02</v>
      </c>
      <c r="F89" s="22">
        <f t="shared" si="3"/>
        <v>-1</v>
      </c>
    </row>
    <row r="90" spans="1:6" ht="13.5">
      <c r="A90" s="2" t="s">
        <v>325</v>
      </c>
      <c r="B90" s="16" t="s">
        <v>90</v>
      </c>
      <c r="C90" s="4">
        <v>1691.37</v>
      </c>
      <c r="D90" s="18">
        <v>5581.86</v>
      </c>
      <c r="E90" s="4">
        <f t="shared" si="4"/>
        <v>-3890.49</v>
      </c>
      <c r="F90" s="22">
        <f t="shared" si="3"/>
        <v>-0.6969881007406133</v>
      </c>
    </row>
    <row r="91" spans="1:6" ht="13.5">
      <c r="A91" s="2" t="s">
        <v>326</v>
      </c>
      <c r="B91" s="16" t="s">
        <v>91</v>
      </c>
      <c r="C91" s="4">
        <v>15605.8</v>
      </c>
      <c r="D91" s="18">
        <v>13625.96</v>
      </c>
      <c r="E91" s="4">
        <f t="shared" si="4"/>
        <v>1979.8400000000001</v>
      </c>
      <c r="F91" s="22">
        <f t="shared" si="3"/>
        <v>0.14529912020877797</v>
      </c>
    </row>
    <row r="92" spans="1:6" ht="13.5">
      <c r="A92" s="2" t="s">
        <v>327</v>
      </c>
      <c r="B92" s="16" t="s">
        <v>92</v>
      </c>
      <c r="C92" s="4">
        <v>112</v>
      </c>
      <c r="D92" s="18">
        <v>577.6</v>
      </c>
      <c r="E92" s="4">
        <f t="shared" si="4"/>
        <v>-465.6</v>
      </c>
      <c r="F92" s="22">
        <f t="shared" si="3"/>
        <v>-0.8060941828254847</v>
      </c>
    </row>
    <row r="93" spans="1:6" ht="13.5">
      <c r="A93" s="2" t="s">
        <v>328</v>
      </c>
      <c r="B93" s="16" t="s">
        <v>93</v>
      </c>
      <c r="C93" s="4">
        <v>0</v>
      </c>
      <c r="D93" s="18">
        <v>0</v>
      </c>
      <c r="E93" s="4">
        <f t="shared" si="4"/>
        <v>0</v>
      </c>
      <c r="F93" s="22" t="e">
        <f t="shared" si="3"/>
        <v>#DIV/0!</v>
      </c>
    </row>
    <row r="94" spans="1:6" ht="13.5">
      <c r="A94" s="2" t="s">
        <v>329</v>
      </c>
      <c r="B94" s="16" t="s">
        <v>94</v>
      </c>
      <c r="C94" s="4">
        <v>0</v>
      </c>
      <c r="D94" s="18">
        <v>0</v>
      </c>
      <c r="E94" s="4">
        <f t="shared" si="4"/>
        <v>0</v>
      </c>
      <c r="F94" s="22" t="e">
        <f t="shared" si="3"/>
        <v>#DIV/0!</v>
      </c>
    </row>
    <row r="95" spans="1:6" ht="12.75">
      <c r="A95" s="12">
        <v>0.2090625</v>
      </c>
      <c r="B95" s="6" t="s">
        <v>330</v>
      </c>
      <c r="C95" s="10">
        <f>+C96+C109+C118+C129+C138</f>
        <v>5409645.680000001</v>
      </c>
      <c r="D95" s="10">
        <f>+D96+D109+D118+D129+D138</f>
        <v>3975643.7700000005</v>
      </c>
      <c r="E95" s="10">
        <f t="shared" si="4"/>
        <v>1434001.9100000001</v>
      </c>
      <c r="F95" s="22">
        <f t="shared" si="3"/>
        <v>0.3606967809392037</v>
      </c>
    </row>
    <row r="96" spans="1:6" ht="12.75">
      <c r="A96" s="12"/>
      <c r="B96" s="14" t="s">
        <v>95</v>
      </c>
      <c r="C96" s="15">
        <f>SUM(C97:C108)</f>
        <v>887762.7800000001</v>
      </c>
      <c r="D96" s="15">
        <f>SUM(D97:D108)</f>
        <v>845461.37</v>
      </c>
      <c r="E96" s="15">
        <f t="shared" si="4"/>
        <v>42301.41000000015</v>
      </c>
      <c r="F96" s="22">
        <f t="shared" si="3"/>
        <v>0.05003352193371076</v>
      </c>
    </row>
    <row r="97" spans="1:6" ht="13.5">
      <c r="A97" s="2" t="s">
        <v>331</v>
      </c>
      <c r="B97" s="16" t="s">
        <v>96</v>
      </c>
      <c r="C97" s="4">
        <v>117313.26</v>
      </c>
      <c r="D97" s="18">
        <v>119642.02</v>
      </c>
      <c r="E97" s="4">
        <f t="shared" si="4"/>
        <v>-2328.7600000000093</v>
      </c>
      <c r="F97" s="22">
        <f t="shared" si="3"/>
        <v>-0.019464398879256713</v>
      </c>
    </row>
    <row r="98" spans="1:6" ht="13.5">
      <c r="A98" s="2" t="s">
        <v>332</v>
      </c>
      <c r="B98" s="16" t="s">
        <v>97</v>
      </c>
      <c r="C98" s="4">
        <v>198182.07</v>
      </c>
      <c r="D98" s="18">
        <v>166691.65</v>
      </c>
      <c r="E98" s="4">
        <f t="shared" si="4"/>
        <v>31490.420000000013</v>
      </c>
      <c r="F98" s="22">
        <f t="shared" si="3"/>
        <v>0.1889142017611561</v>
      </c>
    </row>
    <row r="99" spans="1:6" ht="12.75">
      <c r="A99" s="2" t="s">
        <v>333</v>
      </c>
      <c r="B99" s="3" t="s">
        <v>98</v>
      </c>
      <c r="C99" s="4">
        <v>8830.94</v>
      </c>
      <c r="D99" s="18">
        <v>9648.11</v>
      </c>
      <c r="E99" s="4">
        <f t="shared" si="4"/>
        <v>-817.1700000000001</v>
      </c>
      <c r="F99" s="22">
        <f t="shared" si="3"/>
        <v>-0.08469741742165046</v>
      </c>
    </row>
    <row r="100" spans="1:6" ht="13.5">
      <c r="A100" s="2" t="s">
        <v>334</v>
      </c>
      <c r="B100" s="16" t="s">
        <v>99</v>
      </c>
      <c r="C100" s="4">
        <v>267972.81</v>
      </c>
      <c r="D100" s="18">
        <v>228057.02</v>
      </c>
      <c r="E100" s="4">
        <f t="shared" si="4"/>
        <v>39915.79000000001</v>
      </c>
      <c r="F100" s="22">
        <f t="shared" si="3"/>
        <v>0.1750254826621869</v>
      </c>
    </row>
    <row r="101" spans="1:6" ht="13.5">
      <c r="A101" s="2" t="s">
        <v>335</v>
      </c>
      <c r="B101" s="16" t="s">
        <v>100</v>
      </c>
      <c r="C101" s="4">
        <v>17382.01</v>
      </c>
      <c r="D101" s="18">
        <v>17980.42</v>
      </c>
      <c r="E101" s="4">
        <f t="shared" si="4"/>
        <v>-598.4099999999999</v>
      </c>
      <c r="F101" s="22">
        <f t="shared" si="3"/>
        <v>-0.03328120255255439</v>
      </c>
    </row>
    <row r="102" spans="1:6" ht="13.5">
      <c r="A102" s="2" t="s">
        <v>336</v>
      </c>
      <c r="B102" s="16" t="s">
        <v>101</v>
      </c>
      <c r="C102" s="4">
        <v>5400.15</v>
      </c>
      <c r="D102" s="18">
        <v>7781.39</v>
      </c>
      <c r="E102" s="4">
        <f t="shared" si="4"/>
        <v>-2381.2400000000007</v>
      </c>
      <c r="F102" s="22">
        <f t="shared" si="3"/>
        <v>-0.3060173053914533</v>
      </c>
    </row>
    <row r="103" spans="1:6" ht="13.5">
      <c r="A103" s="2" t="s">
        <v>337</v>
      </c>
      <c r="B103" s="16" t="s">
        <v>102</v>
      </c>
      <c r="C103" s="4">
        <v>18082.84</v>
      </c>
      <c r="D103" s="18">
        <v>15658.84</v>
      </c>
      <c r="E103" s="4">
        <f t="shared" si="4"/>
        <v>2424</v>
      </c>
      <c r="F103" s="22">
        <f t="shared" si="3"/>
        <v>0.15480073875204037</v>
      </c>
    </row>
    <row r="104" spans="2:6" ht="13.5">
      <c r="B104" s="16" t="s">
        <v>103</v>
      </c>
      <c r="C104" s="4">
        <v>208475.58</v>
      </c>
      <c r="D104" s="18">
        <v>233708.86</v>
      </c>
      <c r="E104" s="4">
        <f t="shared" si="4"/>
        <v>-25233.28</v>
      </c>
      <c r="F104" s="22">
        <f t="shared" si="3"/>
        <v>-0.10796886348253977</v>
      </c>
    </row>
    <row r="105" spans="1:6" ht="13.5">
      <c r="A105" s="2" t="s">
        <v>338</v>
      </c>
      <c r="B105" s="16" t="s">
        <v>104</v>
      </c>
      <c r="C105" s="4">
        <v>37027.52</v>
      </c>
      <c r="D105" s="18">
        <v>39932.9</v>
      </c>
      <c r="E105" s="4">
        <f t="shared" si="4"/>
        <v>-2905.3800000000047</v>
      </c>
      <c r="F105" s="22">
        <f t="shared" si="3"/>
        <v>-0.07275654911113404</v>
      </c>
    </row>
    <row r="106" spans="1:6" ht="13.5">
      <c r="A106" s="2" t="s">
        <v>339</v>
      </c>
      <c r="B106" s="16" t="s">
        <v>105</v>
      </c>
      <c r="C106" s="4">
        <v>6299.14</v>
      </c>
      <c r="D106" s="18">
        <v>4467.39</v>
      </c>
      <c r="E106" s="4">
        <f t="shared" si="4"/>
        <v>1831.75</v>
      </c>
      <c r="F106" s="22">
        <f t="shared" si="3"/>
        <v>0.41002688370614604</v>
      </c>
    </row>
    <row r="107" spans="1:6" ht="13.5">
      <c r="A107" s="2" t="s">
        <v>340</v>
      </c>
      <c r="B107" s="16" t="s">
        <v>106</v>
      </c>
      <c r="C107" s="4">
        <v>459.28</v>
      </c>
      <c r="D107" s="18">
        <v>715.47</v>
      </c>
      <c r="E107" s="4">
        <f t="shared" si="4"/>
        <v>-256.19000000000005</v>
      </c>
      <c r="F107" s="22">
        <f t="shared" si="3"/>
        <v>-0.3580723160999064</v>
      </c>
    </row>
    <row r="108" spans="1:6" ht="13.5">
      <c r="A108" s="2" t="s">
        <v>341</v>
      </c>
      <c r="B108" s="16" t="s">
        <v>107</v>
      </c>
      <c r="C108" s="4">
        <v>2337.18</v>
      </c>
      <c r="D108" s="18">
        <v>1177.3</v>
      </c>
      <c r="E108" s="4">
        <f t="shared" si="4"/>
        <v>1159.8799999999999</v>
      </c>
      <c r="F108" s="22">
        <f t="shared" si="3"/>
        <v>0.9852034315807355</v>
      </c>
    </row>
    <row r="109" spans="1:6" ht="12.75">
      <c r="A109" s="2" t="s">
        <v>342</v>
      </c>
      <c r="B109" s="14" t="s">
        <v>108</v>
      </c>
      <c r="C109" s="15">
        <f>SUM(C110:C117)</f>
        <v>2476983.6</v>
      </c>
      <c r="D109" s="15">
        <f>SUM(D110:D117)</f>
        <v>1900517.1600000004</v>
      </c>
      <c r="E109" s="15">
        <f t="shared" si="4"/>
        <v>576466.4399999997</v>
      </c>
      <c r="F109" s="22">
        <f t="shared" si="3"/>
        <v>0.30332082873695265</v>
      </c>
    </row>
    <row r="110" spans="1:6" ht="13.5">
      <c r="A110" s="2" t="s">
        <v>343</v>
      </c>
      <c r="B110" s="16" t="s">
        <v>109</v>
      </c>
      <c r="C110" s="4">
        <v>1326417.94</v>
      </c>
      <c r="D110" s="18">
        <v>799008.16</v>
      </c>
      <c r="E110" s="4">
        <f t="shared" si="4"/>
        <v>527409.7799999999</v>
      </c>
      <c r="F110" s="22">
        <f t="shared" si="3"/>
        <v>0.6600805929191009</v>
      </c>
    </row>
    <row r="111" spans="2:6" ht="13.5">
      <c r="B111" s="16" t="s">
        <v>110</v>
      </c>
      <c r="C111" s="4">
        <v>0</v>
      </c>
      <c r="D111" s="18">
        <v>20600</v>
      </c>
      <c r="E111" s="4">
        <f t="shared" si="4"/>
        <v>-20600</v>
      </c>
      <c r="F111" s="22">
        <f t="shared" si="3"/>
        <v>-1</v>
      </c>
    </row>
    <row r="112" spans="2:6" ht="13.5">
      <c r="B112" s="16" t="s">
        <v>111</v>
      </c>
      <c r="C112" s="4">
        <v>504504.85</v>
      </c>
      <c r="D112" s="18">
        <v>550673.06</v>
      </c>
      <c r="E112" s="4">
        <f t="shared" si="4"/>
        <v>-46168.21000000008</v>
      </c>
      <c r="F112" s="22">
        <f t="shared" si="3"/>
        <v>-0.08383960166854734</v>
      </c>
    </row>
    <row r="113" spans="1:6" ht="13.5">
      <c r="A113" s="2" t="s">
        <v>344</v>
      </c>
      <c r="B113" s="16" t="s">
        <v>112</v>
      </c>
      <c r="C113" s="4">
        <v>0</v>
      </c>
      <c r="D113" s="18">
        <v>561.36</v>
      </c>
      <c r="E113" s="4">
        <f t="shared" si="4"/>
        <v>-561.36</v>
      </c>
      <c r="F113" s="22">
        <f t="shared" si="3"/>
        <v>-1</v>
      </c>
    </row>
    <row r="114" spans="1:6" ht="13.5">
      <c r="A114" s="2" t="s">
        <v>345</v>
      </c>
      <c r="B114" s="16" t="s">
        <v>113</v>
      </c>
      <c r="C114" s="4">
        <v>87077.9</v>
      </c>
      <c r="D114" s="18">
        <v>43357.07</v>
      </c>
      <c r="E114" s="4">
        <f t="shared" si="4"/>
        <v>43720.829999999994</v>
      </c>
      <c r="F114" s="22">
        <f t="shared" si="3"/>
        <v>1.0083898658281105</v>
      </c>
    </row>
    <row r="115" spans="1:6" ht="13.5">
      <c r="A115" s="2" t="s">
        <v>346</v>
      </c>
      <c r="B115" s="16" t="s">
        <v>114</v>
      </c>
      <c r="C115" s="4">
        <v>4309.65</v>
      </c>
      <c r="D115" s="18">
        <v>4062.6</v>
      </c>
      <c r="E115" s="4">
        <f t="shared" si="4"/>
        <v>247.04999999999973</v>
      </c>
      <c r="F115" s="22">
        <f t="shared" si="3"/>
        <v>0.060810810810810745</v>
      </c>
    </row>
    <row r="116" spans="1:6" ht="13.5">
      <c r="A116" s="2" t="s">
        <v>347</v>
      </c>
      <c r="B116" s="16" t="s">
        <v>115</v>
      </c>
      <c r="C116" s="4">
        <v>219053.39</v>
      </c>
      <c r="D116" s="18">
        <v>270888.2</v>
      </c>
      <c r="E116" s="4">
        <f t="shared" si="4"/>
        <v>-51834.81</v>
      </c>
      <c r="F116" s="22">
        <f t="shared" si="3"/>
        <v>-0.191351302862214</v>
      </c>
    </row>
    <row r="117" spans="1:6" ht="13.5">
      <c r="A117" s="2" t="s">
        <v>348</v>
      </c>
      <c r="B117" s="16" t="s">
        <v>116</v>
      </c>
      <c r="C117" s="4">
        <v>335619.87</v>
      </c>
      <c r="D117" s="18">
        <v>211366.71</v>
      </c>
      <c r="E117" s="4">
        <f t="shared" si="4"/>
        <v>124253.16</v>
      </c>
      <c r="F117" s="22">
        <f t="shared" si="3"/>
        <v>0.5878558643411728</v>
      </c>
    </row>
    <row r="118" spans="1:6" ht="12.75">
      <c r="A118" s="2" t="s">
        <v>349</v>
      </c>
      <c r="B118" s="14" t="s">
        <v>350</v>
      </c>
      <c r="C118" s="15">
        <f>SUM(C119:C128)</f>
        <v>1601295.5999999999</v>
      </c>
      <c r="D118" s="15">
        <f>SUM(D119:D128)</f>
        <v>979055.4099999999</v>
      </c>
      <c r="E118" s="15">
        <f t="shared" si="4"/>
        <v>622240.19</v>
      </c>
      <c r="F118" s="22">
        <f t="shared" si="3"/>
        <v>0.635551556780632</v>
      </c>
    </row>
    <row r="119" spans="1:6" ht="13.5">
      <c r="A119" s="2" t="s">
        <v>351</v>
      </c>
      <c r="B119" s="16" t="s">
        <v>117</v>
      </c>
      <c r="C119" s="4">
        <v>213261.94</v>
      </c>
      <c r="D119" s="18">
        <v>129222.07</v>
      </c>
      <c r="E119" s="4">
        <f t="shared" si="4"/>
        <v>84039.87</v>
      </c>
      <c r="F119" s="22">
        <f t="shared" si="3"/>
        <v>0.6503522966316821</v>
      </c>
    </row>
    <row r="120" spans="1:6" ht="13.5">
      <c r="A120" s="2" t="s">
        <v>352</v>
      </c>
      <c r="B120" s="16" t="s">
        <v>118</v>
      </c>
      <c r="C120" s="4">
        <v>0</v>
      </c>
      <c r="D120" s="18">
        <v>0</v>
      </c>
      <c r="E120" s="4">
        <f t="shared" si="4"/>
        <v>0</v>
      </c>
      <c r="F120" s="22" t="e">
        <f t="shared" si="3"/>
        <v>#DIV/0!</v>
      </c>
    </row>
    <row r="121" spans="1:6" ht="13.5">
      <c r="A121" s="2" t="s">
        <v>353</v>
      </c>
      <c r="B121" s="16" t="s">
        <v>119</v>
      </c>
      <c r="C121" s="4">
        <v>13757.71</v>
      </c>
      <c r="D121" s="18">
        <v>0</v>
      </c>
      <c r="E121" s="4">
        <f t="shared" si="4"/>
        <v>13757.71</v>
      </c>
      <c r="F121" s="22" t="e">
        <f t="shared" si="3"/>
        <v>#DIV/0!</v>
      </c>
    </row>
    <row r="122" spans="1:6" ht="13.5">
      <c r="A122" s="2" t="s">
        <v>354</v>
      </c>
      <c r="B122" s="16" t="s">
        <v>120</v>
      </c>
      <c r="C122" s="4">
        <v>5608.55</v>
      </c>
      <c r="D122" s="18">
        <v>700</v>
      </c>
      <c r="E122" s="4">
        <f t="shared" si="4"/>
        <v>4908.55</v>
      </c>
      <c r="F122" s="22">
        <f t="shared" si="3"/>
        <v>7.012214285714286</v>
      </c>
    </row>
    <row r="123" spans="2:6" ht="13.5">
      <c r="B123" s="16" t="s">
        <v>121</v>
      </c>
      <c r="C123" s="4">
        <v>3720</v>
      </c>
      <c r="D123" s="18">
        <v>81491.91</v>
      </c>
      <c r="E123" s="4">
        <f t="shared" si="4"/>
        <v>-77771.91</v>
      </c>
      <c r="F123" s="22">
        <f t="shared" si="3"/>
        <v>-0.9543512969569617</v>
      </c>
    </row>
    <row r="124" spans="1:6" ht="13.5">
      <c r="A124" s="2" t="s">
        <v>355</v>
      </c>
      <c r="B124" s="16" t="s">
        <v>122</v>
      </c>
      <c r="C124" s="4">
        <v>1276666.4</v>
      </c>
      <c r="D124" s="18">
        <v>612430.09</v>
      </c>
      <c r="E124" s="4">
        <f t="shared" si="4"/>
        <v>664236.3099999999</v>
      </c>
      <c r="F124" s="22">
        <f t="shared" si="3"/>
        <v>1.0845912388138865</v>
      </c>
    </row>
    <row r="125" spans="1:6" ht="13.5">
      <c r="A125" s="2" t="s">
        <v>356</v>
      </c>
      <c r="B125" s="16" t="s">
        <v>123</v>
      </c>
      <c r="C125" s="4">
        <v>68855</v>
      </c>
      <c r="D125" s="18">
        <v>123687.5</v>
      </c>
      <c r="E125" s="4">
        <f t="shared" si="4"/>
        <v>-54832.5</v>
      </c>
      <c r="F125" s="22">
        <f t="shared" si="3"/>
        <v>-0.4433148054573017</v>
      </c>
    </row>
    <row r="126" spans="2:6" ht="13.5">
      <c r="B126" s="16" t="s">
        <v>124</v>
      </c>
      <c r="C126" s="4">
        <v>15600</v>
      </c>
      <c r="D126" s="18">
        <v>8700</v>
      </c>
      <c r="E126" s="4">
        <f t="shared" si="4"/>
        <v>6900</v>
      </c>
      <c r="F126" s="22">
        <f t="shared" si="3"/>
        <v>0.7931034482758621</v>
      </c>
    </row>
    <row r="127" spans="1:6" ht="13.5">
      <c r="A127" s="2" t="s">
        <v>357</v>
      </c>
      <c r="B127" s="16" t="s">
        <v>125</v>
      </c>
      <c r="C127" s="4">
        <v>13.02</v>
      </c>
      <c r="D127" s="18">
        <v>219.77</v>
      </c>
      <c r="E127" s="4">
        <f t="shared" si="4"/>
        <v>-206.75</v>
      </c>
      <c r="F127" s="22">
        <f t="shared" si="3"/>
        <v>-0.9407562451654001</v>
      </c>
    </row>
    <row r="128" spans="1:6" ht="13.5">
      <c r="A128" s="2" t="s">
        <v>358</v>
      </c>
      <c r="B128" s="16" t="s">
        <v>126</v>
      </c>
      <c r="C128" s="4">
        <v>3812.98</v>
      </c>
      <c r="D128" s="18">
        <v>22604.07</v>
      </c>
      <c r="E128" s="4">
        <f t="shared" si="4"/>
        <v>-18791.09</v>
      </c>
      <c r="F128" s="22">
        <f t="shared" si="3"/>
        <v>-0.8313144491235428</v>
      </c>
    </row>
    <row r="129" spans="1:6" ht="12.75">
      <c r="A129" s="2" t="s">
        <v>359</v>
      </c>
      <c r="B129" s="14" t="s">
        <v>127</v>
      </c>
      <c r="C129" s="15">
        <f>SUM(C130:C137)</f>
        <v>398060.95</v>
      </c>
      <c r="D129" s="15">
        <f>SUM(D130:D137)</f>
        <v>202896.99</v>
      </c>
      <c r="E129" s="15">
        <f t="shared" si="4"/>
        <v>195163.96000000002</v>
      </c>
      <c r="F129" s="22">
        <f t="shared" si="3"/>
        <v>0.9618869161144284</v>
      </c>
    </row>
    <row r="130" spans="1:6" ht="13.5">
      <c r="A130" s="2" t="s">
        <v>360</v>
      </c>
      <c r="B130" s="16" t="s">
        <v>128</v>
      </c>
      <c r="C130" s="4">
        <v>50880.37</v>
      </c>
      <c r="D130" s="18">
        <v>50616.2</v>
      </c>
      <c r="E130" s="4">
        <f t="shared" si="4"/>
        <v>264.17000000000553</v>
      </c>
      <c r="F130" s="22">
        <f t="shared" si="3"/>
        <v>0.005219080057373046</v>
      </c>
    </row>
    <row r="131" spans="2:6" ht="13.5">
      <c r="B131" s="16" t="s">
        <v>129</v>
      </c>
      <c r="C131" s="4">
        <v>59344.02</v>
      </c>
      <c r="D131" s="18">
        <v>42303</v>
      </c>
      <c r="E131" s="4">
        <f t="shared" si="4"/>
        <v>17041.019999999997</v>
      </c>
      <c r="F131" s="22">
        <f t="shared" si="3"/>
        <v>0.40283242323239477</v>
      </c>
    </row>
    <row r="132" spans="1:6" ht="13.5">
      <c r="A132" s="2" t="s">
        <v>361</v>
      </c>
      <c r="B132" s="16" t="s">
        <v>130</v>
      </c>
      <c r="C132" s="4">
        <v>46</v>
      </c>
      <c r="D132" s="18">
        <v>2955.4</v>
      </c>
      <c r="E132" s="4">
        <f t="shared" si="4"/>
        <v>-2909.4</v>
      </c>
      <c r="F132" s="22">
        <f t="shared" si="3"/>
        <v>-0.9844352710293023</v>
      </c>
    </row>
    <row r="133" spans="1:6" ht="12.75">
      <c r="A133" s="2" t="s">
        <v>362</v>
      </c>
      <c r="B133" s="3" t="s">
        <v>131</v>
      </c>
      <c r="C133" s="4">
        <v>0</v>
      </c>
      <c r="D133" s="18">
        <v>0</v>
      </c>
      <c r="E133" s="4">
        <f t="shared" si="4"/>
        <v>0</v>
      </c>
      <c r="F133" s="22" t="e">
        <f t="shared" si="3"/>
        <v>#DIV/0!</v>
      </c>
    </row>
    <row r="134" spans="1:6" ht="13.5">
      <c r="A134" s="2" t="s">
        <v>363</v>
      </c>
      <c r="B134" s="16" t="s">
        <v>132</v>
      </c>
      <c r="C134" s="4">
        <v>99015.21</v>
      </c>
      <c r="D134" s="18">
        <v>56446.12</v>
      </c>
      <c r="E134" s="4">
        <f t="shared" si="4"/>
        <v>42569.090000000004</v>
      </c>
      <c r="F134" s="22">
        <f t="shared" si="3"/>
        <v>0.7541544042354018</v>
      </c>
    </row>
    <row r="135" spans="1:6" ht="13.5">
      <c r="A135" s="2" t="s">
        <v>364</v>
      </c>
      <c r="B135" s="16" t="s">
        <v>133</v>
      </c>
      <c r="C135" s="4">
        <v>61325.46</v>
      </c>
      <c r="D135" s="18">
        <v>26195.39</v>
      </c>
      <c r="E135" s="4">
        <f t="shared" si="4"/>
        <v>35130.07</v>
      </c>
      <c r="F135" s="22">
        <f t="shared" si="3"/>
        <v>1.3410783347756992</v>
      </c>
    </row>
    <row r="136" spans="2:6" ht="13.5">
      <c r="B136" s="16" t="s">
        <v>134</v>
      </c>
      <c r="C136" s="4">
        <v>17988.89</v>
      </c>
      <c r="D136" s="18">
        <v>2771</v>
      </c>
      <c r="E136" s="4">
        <f t="shared" si="4"/>
        <v>15217.89</v>
      </c>
      <c r="F136" s="22">
        <f t="shared" si="3"/>
        <v>5.4918404907975455</v>
      </c>
    </row>
    <row r="137" spans="1:6" ht="13.5">
      <c r="A137" s="2" t="s">
        <v>365</v>
      </c>
      <c r="B137" s="16" t="s">
        <v>135</v>
      </c>
      <c r="C137" s="4">
        <v>109461</v>
      </c>
      <c r="D137" s="18">
        <v>21609.88</v>
      </c>
      <c r="E137" s="4">
        <f t="shared" si="4"/>
        <v>87851.12</v>
      </c>
      <c r="F137" s="22">
        <f t="shared" si="3"/>
        <v>4.0653219730974905</v>
      </c>
    </row>
    <row r="138" spans="1:6" ht="12.75">
      <c r="A138" s="2" t="s">
        <v>366</v>
      </c>
      <c r="B138" s="14" t="s">
        <v>136</v>
      </c>
      <c r="C138" s="15">
        <f>SUM(C139:C143)</f>
        <v>45542.75</v>
      </c>
      <c r="D138" s="15">
        <f>SUM(D139:D143)</f>
        <v>47712.840000000004</v>
      </c>
      <c r="E138" s="15">
        <f t="shared" si="4"/>
        <v>-2170.090000000004</v>
      </c>
      <c r="F138" s="22">
        <f t="shared" si="3"/>
        <v>-0.04548230623035652</v>
      </c>
    </row>
    <row r="139" spans="2:6" ht="13.5">
      <c r="B139" s="16" t="s">
        <v>137</v>
      </c>
      <c r="C139" s="4">
        <v>0</v>
      </c>
      <c r="D139" s="18">
        <v>0</v>
      </c>
      <c r="E139" s="4">
        <f t="shared" si="4"/>
        <v>0</v>
      </c>
      <c r="F139" s="22" t="e">
        <f t="shared" si="3"/>
        <v>#DIV/0!</v>
      </c>
    </row>
    <row r="140" spans="1:6" ht="13.5">
      <c r="A140" s="2" t="s">
        <v>367</v>
      </c>
      <c r="B140" s="16" t="s">
        <v>138</v>
      </c>
      <c r="C140" s="4">
        <v>37739.52</v>
      </c>
      <c r="D140" s="18">
        <v>39913.12</v>
      </c>
      <c r="E140" s="4">
        <f t="shared" si="4"/>
        <v>-2173.600000000006</v>
      </c>
      <c r="F140" s="22">
        <f t="shared" si="3"/>
        <v>-0.05445828339152654</v>
      </c>
    </row>
    <row r="141" spans="1:6" ht="13.5">
      <c r="A141" s="2" t="s">
        <v>368</v>
      </c>
      <c r="B141" s="16" t="s">
        <v>139</v>
      </c>
      <c r="C141" s="4">
        <v>5000</v>
      </c>
      <c r="D141" s="18">
        <v>5000</v>
      </c>
      <c r="E141" s="4">
        <f t="shared" si="4"/>
        <v>0</v>
      </c>
      <c r="F141" s="22">
        <f t="shared" si="3"/>
        <v>0</v>
      </c>
    </row>
    <row r="142" spans="1:6" ht="13.5">
      <c r="A142" s="2" t="s">
        <v>369</v>
      </c>
      <c r="B142" s="16" t="s">
        <v>140</v>
      </c>
      <c r="C142" s="4">
        <v>2620.23</v>
      </c>
      <c r="D142" s="18">
        <v>2227.46</v>
      </c>
      <c r="E142" s="4">
        <f t="shared" si="4"/>
        <v>392.77</v>
      </c>
      <c r="F142" s="22">
        <f t="shared" si="3"/>
        <v>0.17633088809675593</v>
      </c>
    </row>
    <row r="143" spans="1:6" ht="13.5">
      <c r="A143" s="2" t="s">
        <v>370</v>
      </c>
      <c r="B143" s="16" t="s">
        <v>141</v>
      </c>
      <c r="C143" s="4">
        <v>183</v>
      </c>
      <c r="D143" s="18">
        <v>572.26</v>
      </c>
      <c r="E143" s="4">
        <f t="shared" si="4"/>
        <v>-389.26</v>
      </c>
      <c r="F143" s="22">
        <f aca="true" t="shared" si="5" ref="F143:F206">(C143-D143)/D143</f>
        <v>-0.6802152867577674</v>
      </c>
    </row>
    <row r="144" spans="1:6" ht="12.75">
      <c r="A144" s="12">
        <v>0.20907407407407408</v>
      </c>
      <c r="B144" s="6" t="s">
        <v>371</v>
      </c>
      <c r="C144" s="10">
        <f>C145</f>
        <v>122</v>
      </c>
      <c r="D144" s="10">
        <f>D145</f>
        <v>0</v>
      </c>
      <c r="E144" s="10">
        <f t="shared" si="4"/>
        <v>122</v>
      </c>
      <c r="F144" s="22" t="e">
        <f t="shared" si="5"/>
        <v>#DIV/0!</v>
      </c>
    </row>
    <row r="145" spans="1:6" ht="12.75">
      <c r="A145" s="2" t="s">
        <v>372</v>
      </c>
      <c r="B145" s="14" t="s">
        <v>142</v>
      </c>
      <c r="C145" s="15">
        <f>SUM(C146:C150)</f>
        <v>122</v>
      </c>
      <c r="D145" s="15">
        <f>SUM(D146:D150)</f>
        <v>0</v>
      </c>
      <c r="E145" s="15">
        <f t="shared" si="4"/>
        <v>122</v>
      </c>
      <c r="F145" s="22" t="e">
        <f t="shared" si="5"/>
        <v>#DIV/0!</v>
      </c>
    </row>
    <row r="146" spans="1:6" ht="13.5">
      <c r="A146" s="2" t="s">
        <v>373</v>
      </c>
      <c r="B146" s="16" t="s">
        <v>143</v>
      </c>
      <c r="C146" s="4">
        <v>0</v>
      </c>
      <c r="D146" s="18">
        <v>0</v>
      </c>
      <c r="E146" s="4">
        <f t="shared" si="4"/>
        <v>0</v>
      </c>
      <c r="F146" s="22" t="e">
        <f t="shared" si="5"/>
        <v>#DIV/0!</v>
      </c>
    </row>
    <row r="147" spans="1:6" ht="13.5">
      <c r="A147" s="2" t="s">
        <v>374</v>
      </c>
      <c r="B147" s="16" t="s">
        <v>144</v>
      </c>
      <c r="C147" s="4">
        <v>0</v>
      </c>
      <c r="D147" s="18">
        <v>0</v>
      </c>
      <c r="E147" s="4">
        <f t="shared" si="4"/>
        <v>0</v>
      </c>
      <c r="F147" s="22" t="e">
        <f t="shared" si="5"/>
        <v>#DIV/0!</v>
      </c>
    </row>
    <row r="148" spans="1:6" ht="13.5">
      <c r="A148" s="2" t="s">
        <v>375</v>
      </c>
      <c r="B148" s="16" t="s">
        <v>145</v>
      </c>
      <c r="C148" s="4">
        <v>122</v>
      </c>
      <c r="D148" s="18">
        <v>0</v>
      </c>
      <c r="E148" s="4">
        <f t="shared" si="4"/>
        <v>122</v>
      </c>
      <c r="F148" s="22" t="e">
        <f t="shared" si="5"/>
        <v>#DIV/0!</v>
      </c>
    </row>
    <row r="149" spans="1:6" ht="13.5">
      <c r="A149" s="2" t="s">
        <v>376</v>
      </c>
      <c r="B149" s="16" t="s">
        <v>146</v>
      </c>
      <c r="C149" s="4">
        <v>0</v>
      </c>
      <c r="D149" s="18">
        <v>0</v>
      </c>
      <c r="E149" s="4">
        <f t="shared" si="4"/>
        <v>0</v>
      </c>
      <c r="F149" s="22" t="e">
        <f t="shared" si="5"/>
        <v>#DIV/0!</v>
      </c>
    </row>
    <row r="150" spans="2:6" ht="13.5">
      <c r="B150" s="16" t="s">
        <v>147</v>
      </c>
      <c r="C150" s="4">
        <v>0</v>
      </c>
      <c r="D150" s="18">
        <v>0</v>
      </c>
      <c r="E150" s="4">
        <f t="shared" si="4"/>
        <v>0</v>
      </c>
      <c r="F150" s="22" t="e">
        <f t="shared" si="5"/>
        <v>#DIV/0!</v>
      </c>
    </row>
    <row r="151" spans="1:6" ht="12.75">
      <c r="A151" s="12">
        <v>0.20908564814814815</v>
      </c>
      <c r="B151" s="6" t="s">
        <v>377</v>
      </c>
      <c r="C151" s="10">
        <f>+C152+C163+C169+C171</f>
        <v>2861806.41</v>
      </c>
      <c r="D151" s="10">
        <f>+D152+D163+D169+D170+D171</f>
        <v>3690768.8899999997</v>
      </c>
      <c r="E151" s="10">
        <f t="shared" si="4"/>
        <v>-828962.4799999995</v>
      </c>
      <c r="F151" s="22">
        <f t="shared" si="5"/>
        <v>-0.22460427751139941</v>
      </c>
    </row>
    <row r="152" spans="1:6" ht="12.75">
      <c r="A152" s="13" t="s">
        <v>378</v>
      </c>
      <c r="B152" s="14" t="s">
        <v>148</v>
      </c>
      <c r="C152" s="15">
        <f>SUM(C153:C162)</f>
        <v>2210368.2</v>
      </c>
      <c r="D152" s="15">
        <f>SUM(D153:D162)</f>
        <v>2889257.28</v>
      </c>
      <c r="E152" s="15">
        <f>SUM(E153:E162)</f>
        <v>-678889.0800000001</v>
      </c>
      <c r="F152" s="22">
        <f t="shared" si="5"/>
        <v>-0.23497010276634128</v>
      </c>
    </row>
    <row r="153" spans="1:6" ht="13.5">
      <c r="A153" s="2" t="s">
        <v>379</v>
      </c>
      <c r="B153" s="16" t="s">
        <v>149</v>
      </c>
      <c r="C153" s="4">
        <v>1626711.24</v>
      </c>
      <c r="D153" s="18">
        <v>1474013.29</v>
      </c>
      <c r="E153" s="4">
        <f aca="true" t="shared" si="6" ref="E153:E201">C153-D153</f>
        <v>152697.94999999995</v>
      </c>
      <c r="F153" s="22">
        <f t="shared" si="5"/>
        <v>0.10359333327313483</v>
      </c>
    </row>
    <row r="154" spans="1:6" ht="13.5">
      <c r="A154" s="2" t="s">
        <v>380</v>
      </c>
      <c r="B154" s="16" t="s">
        <v>150</v>
      </c>
      <c r="C154" s="4">
        <v>156480.01</v>
      </c>
      <c r="D154" s="18">
        <v>760133.9</v>
      </c>
      <c r="E154" s="4">
        <f t="shared" si="6"/>
        <v>-603653.89</v>
      </c>
      <c r="F154" s="22">
        <f t="shared" si="5"/>
        <v>-0.7941415190139527</v>
      </c>
    </row>
    <row r="155" spans="1:6" ht="13.5">
      <c r="A155" s="2" t="s">
        <v>381</v>
      </c>
      <c r="B155" s="16" t="s">
        <v>151</v>
      </c>
      <c r="C155" s="4">
        <v>156556.73</v>
      </c>
      <c r="D155" s="18">
        <v>168055.43</v>
      </c>
      <c r="E155" s="4">
        <f t="shared" si="6"/>
        <v>-11498.699999999983</v>
      </c>
      <c r="F155" s="22">
        <f t="shared" si="5"/>
        <v>-0.06842206764756119</v>
      </c>
    </row>
    <row r="156" spans="1:6" ht="13.5">
      <c r="A156" s="2" t="s">
        <v>382</v>
      </c>
      <c r="B156" s="16" t="s">
        <v>152</v>
      </c>
      <c r="C156" s="4">
        <v>113188.26</v>
      </c>
      <c r="D156" s="18">
        <v>113188.32</v>
      </c>
      <c r="E156" s="4">
        <f t="shared" si="6"/>
        <v>-0.06000000001222361</v>
      </c>
      <c r="F156" s="22">
        <f t="shared" si="5"/>
        <v>-5.300900305987721E-07</v>
      </c>
    </row>
    <row r="157" spans="1:6" ht="13.5">
      <c r="A157" s="2" t="s">
        <v>383</v>
      </c>
      <c r="B157" s="16" t="s">
        <v>153</v>
      </c>
      <c r="C157" s="4">
        <v>17325.75</v>
      </c>
      <c r="D157" s="18">
        <v>229963.86</v>
      </c>
      <c r="E157" s="4">
        <f t="shared" si="6"/>
        <v>-212638.11</v>
      </c>
      <c r="F157" s="22">
        <f t="shared" si="5"/>
        <v>-0.9246588137805654</v>
      </c>
    </row>
    <row r="158" spans="1:6" ht="13.5">
      <c r="A158" s="2" t="s">
        <v>384</v>
      </c>
      <c r="B158" s="16" t="s">
        <v>154</v>
      </c>
      <c r="C158" s="4">
        <v>0</v>
      </c>
      <c r="D158" s="18">
        <v>0</v>
      </c>
      <c r="E158" s="4">
        <f t="shared" si="6"/>
        <v>0</v>
      </c>
      <c r="F158" s="22" t="e">
        <f t="shared" si="5"/>
        <v>#DIV/0!</v>
      </c>
    </row>
    <row r="159" spans="1:6" ht="13.5">
      <c r="A159" s="2" t="s">
        <v>385</v>
      </c>
      <c r="B159" s="1" t="s">
        <v>155</v>
      </c>
      <c r="C159" s="4">
        <v>74134</v>
      </c>
      <c r="D159" s="18">
        <v>76161.4</v>
      </c>
      <c r="E159" s="4">
        <f t="shared" si="6"/>
        <v>-2027.3999999999942</v>
      </c>
      <c r="F159" s="22">
        <f t="shared" si="5"/>
        <v>-0.026619783774983054</v>
      </c>
    </row>
    <row r="160" spans="2:6" ht="13.5">
      <c r="B160" s="16" t="s">
        <v>156</v>
      </c>
      <c r="C160" s="4">
        <v>0</v>
      </c>
      <c r="D160" s="18">
        <v>0</v>
      </c>
      <c r="E160" s="4">
        <f t="shared" si="6"/>
        <v>0</v>
      </c>
      <c r="F160" s="22" t="e">
        <f t="shared" si="5"/>
        <v>#DIV/0!</v>
      </c>
    </row>
    <row r="161" spans="2:6" ht="13.5">
      <c r="B161" s="16" t="s">
        <v>157</v>
      </c>
      <c r="C161" s="4">
        <v>2442.85</v>
      </c>
      <c r="D161" s="18">
        <v>0</v>
      </c>
      <c r="E161" s="4">
        <f t="shared" si="6"/>
        <v>2442.85</v>
      </c>
      <c r="F161" s="22" t="e">
        <f t="shared" si="5"/>
        <v>#DIV/0!</v>
      </c>
    </row>
    <row r="162" spans="2:6" ht="13.5">
      <c r="B162" s="1" t="s">
        <v>158</v>
      </c>
      <c r="C162" s="4">
        <v>63529.36</v>
      </c>
      <c r="D162" s="18">
        <v>67741.08</v>
      </c>
      <c r="E162" s="4">
        <f t="shared" si="6"/>
        <v>-4211.720000000001</v>
      </c>
      <c r="F162" s="22">
        <f t="shared" si="5"/>
        <v>-0.06217379469001677</v>
      </c>
    </row>
    <row r="163" spans="1:6" ht="12.75">
      <c r="A163" s="13" t="s">
        <v>386</v>
      </c>
      <c r="B163" s="14" t="s">
        <v>159</v>
      </c>
      <c r="C163" s="15">
        <f>SUM(C164:C168)</f>
        <v>627978.21</v>
      </c>
      <c r="D163" s="15">
        <f>SUM(D164:D168)</f>
        <v>777361.61</v>
      </c>
      <c r="E163" s="15">
        <f t="shared" si="6"/>
        <v>-149383.40000000002</v>
      </c>
      <c r="F163" s="22">
        <f t="shared" si="5"/>
        <v>-0.19216719487858427</v>
      </c>
    </row>
    <row r="164" spans="1:6" ht="13.5">
      <c r="A164" s="2" t="s">
        <v>387</v>
      </c>
      <c r="B164" s="16" t="s">
        <v>160</v>
      </c>
      <c r="C164" s="4">
        <v>78389.54</v>
      </c>
      <c r="D164" s="18">
        <v>100790.26</v>
      </c>
      <c r="E164" s="4">
        <f t="shared" si="6"/>
        <v>-22400.72</v>
      </c>
      <c r="F164" s="22">
        <f t="shared" si="5"/>
        <v>-0.22225084050780305</v>
      </c>
    </row>
    <row r="165" spans="1:6" ht="13.5">
      <c r="A165" s="2" t="s">
        <v>388</v>
      </c>
      <c r="B165" s="16" t="s">
        <v>161</v>
      </c>
      <c r="C165" s="4">
        <v>15231.53</v>
      </c>
      <c r="D165" s="18">
        <v>18939.28</v>
      </c>
      <c r="E165" s="4">
        <f t="shared" si="6"/>
        <v>-3707.749999999998</v>
      </c>
      <c r="F165" s="22">
        <f t="shared" si="5"/>
        <v>-0.1957703777545925</v>
      </c>
    </row>
    <row r="166" spans="1:6" ht="13.5">
      <c r="A166" s="2" t="s">
        <v>389</v>
      </c>
      <c r="B166" s="16" t="s">
        <v>162</v>
      </c>
      <c r="C166" s="4">
        <v>529840.9</v>
      </c>
      <c r="D166" s="18">
        <v>644003.45</v>
      </c>
      <c r="E166" s="4">
        <f t="shared" si="6"/>
        <v>-114162.54999999993</v>
      </c>
      <c r="F166" s="22">
        <f t="shared" si="5"/>
        <v>-0.17727009071147048</v>
      </c>
    </row>
    <row r="167" spans="1:6" ht="13.5">
      <c r="A167" s="2" t="s">
        <v>390</v>
      </c>
      <c r="B167" s="16" t="s">
        <v>163</v>
      </c>
      <c r="C167" s="4">
        <v>0</v>
      </c>
      <c r="D167" s="18">
        <v>0</v>
      </c>
      <c r="E167" s="4">
        <f t="shared" si="6"/>
        <v>0</v>
      </c>
      <c r="F167" s="22" t="e">
        <f t="shared" si="5"/>
        <v>#DIV/0!</v>
      </c>
    </row>
    <row r="168" spans="1:6" ht="13.5">
      <c r="A168" s="2" t="s">
        <v>391</v>
      </c>
      <c r="B168" s="16" t="s">
        <v>164</v>
      </c>
      <c r="C168" s="4">
        <v>4516.24</v>
      </c>
      <c r="D168" s="18">
        <v>13628.62</v>
      </c>
      <c r="E168" s="4">
        <f t="shared" si="6"/>
        <v>-9112.380000000001</v>
      </c>
      <c r="F168" s="22">
        <f t="shared" si="5"/>
        <v>-0.6686208875146566</v>
      </c>
    </row>
    <row r="169" spans="1:6" ht="12.75">
      <c r="A169" s="13"/>
      <c r="B169" s="14" t="s">
        <v>165</v>
      </c>
      <c r="C169" s="15">
        <f>C170</f>
        <v>0</v>
      </c>
      <c r="D169" s="15">
        <v>0</v>
      </c>
      <c r="E169" s="15">
        <f t="shared" si="6"/>
        <v>0</v>
      </c>
      <c r="F169" s="22" t="e">
        <f t="shared" si="5"/>
        <v>#DIV/0!</v>
      </c>
    </row>
    <row r="170" spans="1:6" ht="13.5">
      <c r="A170" s="13" t="s">
        <v>392</v>
      </c>
      <c r="B170" s="16" t="s">
        <v>166</v>
      </c>
      <c r="C170" s="4">
        <v>0</v>
      </c>
      <c r="D170" s="4">
        <v>0</v>
      </c>
      <c r="E170" s="4">
        <f t="shared" si="6"/>
        <v>0</v>
      </c>
      <c r="F170" s="22" t="e">
        <f t="shared" si="5"/>
        <v>#DIV/0!</v>
      </c>
    </row>
    <row r="171" spans="1:6" ht="12.75">
      <c r="A171" s="2" t="s">
        <v>393</v>
      </c>
      <c r="B171" s="14" t="s">
        <v>167</v>
      </c>
      <c r="C171" s="15">
        <f>SUM(C172:C175)</f>
        <v>23460</v>
      </c>
      <c r="D171" s="15">
        <f>SUM(D172:D175)</f>
        <v>24150</v>
      </c>
      <c r="E171" s="15">
        <f t="shared" si="6"/>
        <v>-690</v>
      </c>
      <c r="F171" s="22">
        <f t="shared" si="5"/>
        <v>-0.02857142857142857</v>
      </c>
    </row>
    <row r="172" spans="1:6" ht="13.5">
      <c r="A172" s="13" t="s">
        <v>394</v>
      </c>
      <c r="B172" s="16" t="s">
        <v>168</v>
      </c>
      <c r="C172" s="4">
        <v>23460</v>
      </c>
      <c r="D172" s="18">
        <v>23618.75</v>
      </c>
      <c r="E172" s="4">
        <f t="shared" si="6"/>
        <v>-158.75</v>
      </c>
      <c r="F172" s="22">
        <f t="shared" si="5"/>
        <v>-0.006721354855781953</v>
      </c>
    </row>
    <row r="173" spans="1:6" ht="13.5">
      <c r="A173" s="2" t="s">
        <v>395</v>
      </c>
      <c r="B173" s="16" t="s">
        <v>169</v>
      </c>
      <c r="C173" s="4">
        <v>0</v>
      </c>
      <c r="D173" s="18">
        <v>0</v>
      </c>
      <c r="E173" s="4">
        <f t="shared" si="6"/>
        <v>0</v>
      </c>
      <c r="F173" s="22" t="e">
        <f t="shared" si="5"/>
        <v>#DIV/0!</v>
      </c>
    </row>
    <row r="174" spans="1:6" ht="13.5">
      <c r="A174" s="2" t="s">
        <v>396</v>
      </c>
      <c r="B174" s="16" t="s">
        <v>170</v>
      </c>
      <c r="C174" s="4">
        <v>0</v>
      </c>
      <c r="D174" s="18">
        <v>531.25</v>
      </c>
      <c r="E174" s="4">
        <f t="shared" si="6"/>
        <v>-531.25</v>
      </c>
      <c r="F174" s="22">
        <f t="shared" si="5"/>
        <v>-1</v>
      </c>
    </row>
    <row r="175" spans="2:6" ht="13.5">
      <c r="B175" s="16" t="s">
        <v>171</v>
      </c>
      <c r="C175" s="4">
        <v>0</v>
      </c>
      <c r="D175" s="18">
        <v>0</v>
      </c>
      <c r="E175" s="4">
        <f t="shared" si="6"/>
        <v>0</v>
      </c>
      <c r="F175" s="22" t="e">
        <f t="shared" si="5"/>
        <v>#DIV/0!</v>
      </c>
    </row>
    <row r="176" spans="1:6" ht="12.75">
      <c r="A176" s="12">
        <v>0.2090972222222222</v>
      </c>
      <c r="B176" s="6" t="s">
        <v>397</v>
      </c>
      <c r="C176" s="10">
        <f>+C177+C184+C194+C190</f>
        <v>1145343.39</v>
      </c>
      <c r="D176" s="10">
        <f>+D177+D184+D194+D190</f>
        <v>1863915.2799999998</v>
      </c>
      <c r="E176" s="10">
        <f t="shared" si="6"/>
        <v>-718571.8899999999</v>
      </c>
      <c r="F176" s="22">
        <f t="shared" si="5"/>
        <v>-0.3855174630040052</v>
      </c>
    </row>
    <row r="177" spans="1:6" ht="12.75">
      <c r="A177" s="13" t="s">
        <v>398</v>
      </c>
      <c r="B177" s="14" t="s">
        <v>172</v>
      </c>
      <c r="C177" s="15">
        <f>SUM(C178:C183)</f>
        <v>243555.2</v>
      </c>
      <c r="D177" s="15">
        <f>SUM(D178:D183)</f>
        <v>1133861.63</v>
      </c>
      <c r="E177" s="15">
        <f t="shared" si="6"/>
        <v>-890306.4299999999</v>
      </c>
      <c r="F177" s="22">
        <f t="shared" si="5"/>
        <v>-0.785198481405531</v>
      </c>
    </row>
    <row r="178" spans="1:6" ht="13.5">
      <c r="A178" s="2" t="s">
        <v>399</v>
      </c>
      <c r="B178" s="16" t="s">
        <v>173</v>
      </c>
      <c r="C178" s="4">
        <v>42709.78</v>
      </c>
      <c r="D178" s="18">
        <v>902200.29</v>
      </c>
      <c r="E178" s="4">
        <f t="shared" si="6"/>
        <v>-859490.51</v>
      </c>
      <c r="F178" s="22">
        <f t="shared" si="5"/>
        <v>-0.9526604231084873</v>
      </c>
    </row>
    <row r="179" spans="1:6" ht="13.5">
      <c r="A179" s="2" t="s">
        <v>400</v>
      </c>
      <c r="B179" s="16" t="s">
        <v>174</v>
      </c>
      <c r="C179" s="4">
        <v>0</v>
      </c>
      <c r="D179" s="18">
        <v>0</v>
      </c>
      <c r="E179" s="4">
        <f t="shared" si="6"/>
        <v>0</v>
      </c>
      <c r="F179" s="22" t="e">
        <f t="shared" si="5"/>
        <v>#DIV/0!</v>
      </c>
    </row>
    <row r="180" spans="1:6" ht="13.5">
      <c r="A180" s="2" t="s">
        <v>401</v>
      </c>
      <c r="B180" s="16" t="s">
        <v>175</v>
      </c>
      <c r="C180" s="4">
        <v>0</v>
      </c>
      <c r="D180" s="18">
        <v>0</v>
      </c>
      <c r="E180" s="4">
        <f t="shared" si="6"/>
        <v>0</v>
      </c>
      <c r="F180" s="22" t="e">
        <f t="shared" si="5"/>
        <v>#DIV/0!</v>
      </c>
    </row>
    <row r="181" spans="1:6" ht="13.5">
      <c r="A181" s="2" t="s">
        <v>402</v>
      </c>
      <c r="B181" s="16" t="s">
        <v>176</v>
      </c>
      <c r="C181" s="4">
        <v>55251.05</v>
      </c>
      <c r="D181" s="18">
        <v>62184.47</v>
      </c>
      <c r="E181" s="4">
        <f t="shared" si="6"/>
        <v>-6933.419999999998</v>
      </c>
      <c r="F181" s="22">
        <f t="shared" si="5"/>
        <v>-0.11149761347165937</v>
      </c>
    </row>
    <row r="182" spans="1:6" ht="13.5">
      <c r="A182" s="2" t="s">
        <v>403</v>
      </c>
      <c r="B182" s="16" t="s">
        <v>177</v>
      </c>
      <c r="C182" s="4">
        <v>0</v>
      </c>
      <c r="D182" s="18">
        <v>0</v>
      </c>
      <c r="E182" s="4">
        <f t="shared" si="6"/>
        <v>0</v>
      </c>
      <c r="F182" s="22" t="e">
        <f t="shared" si="5"/>
        <v>#DIV/0!</v>
      </c>
    </row>
    <row r="183" spans="1:6" ht="13.5">
      <c r="A183" s="2" t="s">
        <v>404</v>
      </c>
      <c r="B183" s="16" t="s">
        <v>178</v>
      </c>
      <c r="C183" s="4">
        <v>145594.37</v>
      </c>
      <c r="D183" s="18">
        <v>169476.87</v>
      </c>
      <c r="E183" s="4">
        <f t="shared" si="6"/>
        <v>-23882.5</v>
      </c>
      <c r="F183" s="22">
        <f t="shared" si="5"/>
        <v>-0.1409189348375386</v>
      </c>
    </row>
    <row r="184" spans="1:6" ht="12.75">
      <c r="A184" s="13" t="s">
        <v>405</v>
      </c>
      <c r="B184" s="14" t="s">
        <v>179</v>
      </c>
      <c r="C184" s="15">
        <f>SUM(C185:C189)</f>
        <v>600840.52</v>
      </c>
      <c r="D184" s="15">
        <f>SUM(D185:D189)</f>
        <v>588716.22</v>
      </c>
      <c r="E184" s="15">
        <f t="shared" si="6"/>
        <v>12124.300000000047</v>
      </c>
      <c r="F184" s="22">
        <f t="shared" si="5"/>
        <v>0.02059447249474466</v>
      </c>
    </row>
    <row r="185" spans="1:6" ht="13.5">
      <c r="A185" s="2" t="s">
        <v>406</v>
      </c>
      <c r="B185" s="16" t="s">
        <v>180</v>
      </c>
      <c r="C185" s="4">
        <v>178528.28</v>
      </c>
      <c r="D185" s="18">
        <v>177349.47</v>
      </c>
      <c r="E185" s="4">
        <f t="shared" si="6"/>
        <v>1178.8099999999977</v>
      </c>
      <c r="F185" s="22">
        <f t="shared" si="5"/>
        <v>0.006646819976400255</v>
      </c>
    </row>
    <row r="186" spans="1:6" ht="13.5">
      <c r="A186" s="2" t="s">
        <v>407</v>
      </c>
      <c r="B186" s="16" t="s">
        <v>181</v>
      </c>
      <c r="C186" s="4">
        <v>251753.04</v>
      </c>
      <c r="D186" s="18">
        <v>291013.52</v>
      </c>
      <c r="E186" s="4">
        <f t="shared" si="6"/>
        <v>-39260.48000000001</v>
      </c>
      <c r="F186" s="22">
        <f t="shared" si="5"/>
        <v>-0.1349094708726935</v>
      </c>
    </row>
    <row r="187" spans="1:6" ht="13.5">
      <c r="A187" s="2" t="s">
        <v>408</v>
      </c>
      <c r="B187" s="16" t="s">
        <v>182</v>
      </c>
      <c r="C187" s="4">
        <v>20040.55</v>
      </c>
      <c r="D187" s="18">
        <v>17299.96</v>
      </c>
      <c r="E187" s="4">
        <f t="shared" si="6"/>
        <v>2740.59</v>
      </c>
      <c r="F187" s="22">
        <f t="shared" si="5"/>
        <v>0.15841597321612305</v>
      </c>
    </row>
    <row r="188" spans="1:6" ht="13.5">
      <c r="A188" s="2" t="s">
        <v>409</v>
      </c>
      <c r="B188" s="16" t="s">
        <v>183</v>
      </c>
      <c r="C188" s="4">
        <v>150518.65</v>
      </c>
      <c r="D188" s="18">
        <v>103053.27</v>
      </c>
      <c r="E188" s="4">
        <f t="shared" si="6"/>
        <v>47465.37999999999</v>
      </c>
      <c r="F188" s="22">
        <f t="shared" si="5"/>
        <v>0.4605907216723932</v>
      </c>
    </row>
    <row r="189" spans="1:6" ht="13.5">
      <c r="A189" s="2" t="s">
        <v>410</v>
      </c>
      <c r="B189" s="16" t="s">
        <v>184</v>
      </c>
      <c r="C189" s="4">
        <v>0</v>
      </c>
      <c r="D189" s="18">
        <v>0</v>
      </c>
      <c r="E189" s="4">
        <f t="shared" si="6"/>
        <v>0</v>
      </c>
      <c r="F189" s="22" t="e">
        <f t="shared" si="5"/>
        <v>#DIV/0!</v>
      </c>
    </row>
    <row r="190" spans="1:6" ht="12.75">
      <c r="A190" s="13" t="s">
        <v>411</v>
      </c>
      <c r="B190" s="14" t="s">
        <v>185</v>
      </c>
      <c r="C190" s="15">
        <f>SUM(C191:C193)</f>
        <v>0</v>
      </c>
      <c r="D190" s="15">
        <f>SUM(D191:D193)</f>
        <v>0</v>
      </c>
      <c r="E190" s="15">
        <f t="shared" si="6"/>
        <v>0</v>
      </c>
      <c r="F190" s="22" t="e">
        <f t="shared" si="5"/>
        <v>#DIV/0!</v>
      </c>
    </row>
    <row r="191" spans="1:6" ht="13.5">
      <c r="A191" s="2" t="s">
        <v>412</v>
      </c>
      <c r="B191" s="16" t="s">
        <v>186</v>
      </c>
      <c r="C191" s="4">
        <v>0</v>
      </c>
      <c r="D191" s="4">
        <v>0</v>
      </c>
      <c r="E191" s="4">
        <f t="shared" si="6"/>
        <v>0</v>
      </c>
      <c r="F191" s="22" t="e">
        <f t="shared" si="5"/>
        <v>#DIV/0!</v>
      </c>
    </row>
    <row r="192" spans="1:6" ht="13.5">
      <c r="A192" s="2" t="s">
        <v>413</v>
      </c>
      <c r="B192" s="16" t="s">
        <v>187</v>
      </c>
      <c r="C192" s="4">
        <v>0</v>
      </c>
      <c r="D192" s="4">
        <v>0</v>
      </c>
      <c r="E192" s="4">
        <f t="shared" si="6"/>
        <v>0</v>
      </c>
      <c r="F192" s="22" t="e">
        <f t="shared" si="5"/>
        <v>#DIV/0!</v>
      </c>
    </row>
    <row r="193" spans="1:6" ht="13.5">
      <c r="A193" s="2" t="s">
        <v>414</v>
      </c>
      <c r="B193" s="16" t="s">
        <v>188</v>
      </c>
      <c r="C193" s="4">
        <v>0</v>
      </c>
      <c r="D193" s="4">
        <v>0</v>
      </c>
      <c r="E193" s="4">
        <f t="shared" si="6"/>
        <v>0</v>
      </c>
      <c r="F193" s="22" t="e">
        <f t="shared" si="5"/>
        <v>#DIV/0!</v>
      </c>
    </row>
    <row r="194" spans="1:6" ht="12.75">
      <c r="A194" s="13" t="s">
        <v>415</v>
      </c>
      <c r="B194" s="14" t="s">
        <v>189</v>
      </c>
      <c r="C194" s="15">
        <f>SUM(C195:C199)</f>
        <v>300947.67</v>
      </c>
      <c r="D194" s="15">
        <f>SUM(D195:D199)</f>
        <v>141337.43</v>
      </c>
      <c r="E194" s="15">
        <f t="shared" si="6"/>
        <v>159610.24</v>
      </c>
      <c r="F194" s="22">
        <f t="shared" si="5"/>
        <v>1.1292850025644303</v>
      </c>
    </row>
    <row r="195" spans="1:6" ht="13.5">
      <c r="A195" s="2" t="s">
        <v>416</v>
      </c>
      <c r="B195" s="16" t="s">
        <v>190</v>
      </c>
      <c r="C195" s="4">
        <v>0</v>
      </c>
      <c r="D195" s="18">
        <v>0</v>
      </c>
      <c r="E195" s="4">
        <f t="shared" si="6"/>
        <v>0</v>
      </c>
      <c r="F195" s="22" t="e">
        <f t="shared" si="5"/>
        <v>#DIV/0!</v>
      </c>
    </row>
    <row r="196" spans="1:6" ht="13.5">
      <c r="A196" s="2" t="s">
        <v>417</v>
      </c>
      <c r="B196" s="16" t="s">
        <v>191</v>
      </c>
      <c r="C196" s="4">
        <v>300947.67</v>
      </c>
      <c r="D196" s="18">
        <v>141337.43</v>
      </c>
      <c r="E196" s="4">
        <f t="shared" si="6"/>
        <v>159610.24</v>
      </c>
      <c r="F196" s="22">
        <f t="shared" si="5"/>
        <v>1.1292850025644303</v>
      </c>
    </row>
    <row r="197" spans="1:6" ht="13.5">
      <c r="A197" s="2" t="s">
        <v>418</v>
      </c>
      <c r="B197" s="16" t="s">
        <v>192</v>
      </c>
      <c r="C197" s="4">
        <v>0</v>
      </c>
      <c r="D197" s="18">
        <v>0</v>
      </c>
      <c r="E197" s="4">
        <f t="shared" si="6"/>
        <v>0</v>
      </c>
      <c r="F197" s="22" t="e">
        <f t="shared" si="5"/>
        <v>#DIV/0!</v>
      </c>
    </row>
    <row r="198" spans="1:6" ht="13.5">
      <c r="A198" s="2" t="s">
        <v>419</v>
      </c>
      <c r="B198" s="16" t="s">
        <v>193</v>
      </c>
      <c r="C198" s="4">
        <v>0</v>
      </c>
      <c r="D198" s="18">
        <v>0</v>
      </c>
      <c r="E198" s="4">
        <f t="shared" si="6"/>
        <v>0</v>
      </c>
      <c r="F198" s="22" t="e">
        <f t="shared" si="5"/>
        <v>#DIV/0!</v>
      </c>
    </row>
    <row r="199" spans="1:6" ht="13.5">
      <c r="A199" s="2" t="s">
        <v>420</v>
      </c>
      <c r="B199" s="16" t="s">
        <v>194</v>
      </c>
      <c r="C199" s="4">
        <v>0</v>
      </c>
      <c r="D199" s="18">
        <v>0</v>
      </c>
      <c r="E199" s="4">
        <f t="shared" si="6"/>
        <v>0</v>
      </c>
      <c r="F199" s="22" t="e">
        <f t="shared" si="5"/>
        <v>#DIV/0!</v>
      </c>
    </row>
    <row r="200" spans="1:6" ht="13.5">
      <c r="A200" s="12">
        <v>0.2091087962962963</v>
      </c>
      <c r="B200" s="24" t="s">
        <v>421</v>
      </c>
      <c r="C200" s="10">
        <f>C201</f>
        <v>-793.7700000000041</v>
      </c>
      <c r="D200" s="10">
        <f>D202+D203</f>
        <v>-3767.399999999994</v>
      </c>
      <c r="E200" s="10">
        <f t="shared" si="6"/>
        <v>2973.62999999999</v>
      </c>
      <c r="F200" s="22">
        <f t="shared" si="5"/>
        <v>-0.7893056219143162</v>
      </c>
    </row>
    <row r="201" spans="1:6" ht="12.75">
      <c r="A201" s="12"/>
      <c r="B201" s="14" t="s">
        <v>195</v>
      </c>
      <c r="C201" s="15">
        <f>+C202+C203</f>
        <v>-793.7700000000041</v>
      </c>
      <c r="D201" s="15">
        <f>+D202+D203</f>
        <v>-3767.399999999994</v>
      </c>
      <c r="E201" s="15">
        <f t="shared" si="6"/>
        <v>2973.62999999999</v>
      </c>
      <c r="F201" s="22">
        <f t="shared" si="5"/>
        <v>-0.7893056219143162</v>
      </c>
    </row>
    <row r="202" spans="1:6" ht="13.5">
      <c r="A202" s="2" t="s">
        <v>422</v>
      </c>
      <c r="B202" s="16" t="s">
        <v>196</v>
      </c>
      <c r="C202" s="4">
        <v>119155.29</v>
      </c>
      <c r="D202" s="18">
        <v>115387.89</v>
      </c>
      <c r="F202" s="22">
        <f t="shared" si="5"/>
        <v>0.032649873396592956</v>
      </c>
    </row>
    <row r="203" spans="1:6" ht="13.5">
      <c r="A203" s="2" t="s">
        <v>423</v>
      </c>
      <c r="B203" s="16" t="s">
        <v>197</v>
      </c>
      <c r="C203" s="4">
        <v>-119949.06</v>
      </c>
      <c r="D203" s="18">
        <v>-119155.29</v>
      </c>
      <c r="F203" s="22">
        <f t="shared" si="5"/>
        <v>0.006661642970278567</v>
      </c>
    </row>
    <row r="204" spans="1:6" ht="12.75">
      <c r="A204" s="12">
        <v>0.20912037037037037</v>
      </c>
      <c r="B204" s="6" t="s">
        <v>424</v>
      </c>
      <c r="C204" s="10">
        <f>C205</f>
        <v>5200</v>
      </c>
      <c r="D204" s="10">
        <f>D205</f>
        <v>635581.04</v>
      </c>
      <c r="E204" s="10">
        <f aca="true" t="shared" si="7" ref="E204:E234">C204-D204</f>
        <v>-630381.04</v>
      </c>
      <c r="F204" s="22">
        <f t="shared" si="5"/>
        <v>-0.9918185098787717</v>
      </c>
    </row>
    <row r="205" spans="1:6" ht="12.75">
      <c r="A205" s="2" t="s">
        <v>425</v>
      </c>
      <c r="B205" s="14" t="s">
        <v>198</v>
      </c>
      <c r="C205" s="15">
        <f>SUM(C206:C208)</f>
        <v>5200</v>
      </c>
      <c r="D205" s="15">
        <f>SUM(D206:D208)</f>
        <v>635581.04</v>
      </c>
      <c r="E205" s="15">
        <f t="shared" si="7"/>
        <v>-630381.04</v>
      </c>
      <c r="F205" s="22">
        <f t="shared" si="5"/>
        <v>-0.9918185098787717</v>
      </c>
    </row>
    <row r="206" spans="2:6" ht="13.5">
      <c r="B206" s="16" t="s">
        <v>199</v>
      </c>
      <c r="C206" s="4">
        <v>0</v>
      </c>
      <c r="D206" s="18">
        <v>30341.88</v>
      </c>
      <c r="E206" s="4">
        <f t="shared" si="7"/>
        <v>-30341.88</v>
      </c>
      <c r="F206" s="22">
        <f t="shared" si="5"/>
        <v>-1</v>
      </c>
    </row>
    <row r="207" spans="2:6" ht="13.5">
      <c r="B207" s="16" t="s">
        <v>200</v>
      </c>
      <c r="C207" s="4">
        <v>5200</v>
      </c>
      <c r="D207" s="18">
        <v>605239.16</v>
      </c>
      <c r="E207" s="4">
        <f t="shared" si="7"/>
        <v>-600039.16</v>
      </c>
      <c r="F207" s="22">
        <f aca="true" t="shared" si="8" ref="F207:F279">(C207-D207)/D207</f>
        <v>-0.9914083550046563</v>
      </c>
    </row>
    <row r="208" spans="1:6" ht="13.5">
      <c r="A208" s="2" t="s">
        <v>426</v>
      </c>
      <c r="B208" s="16" t="s">
        <v>201</v>
      </c>
      <c r="C208" s="4">
        <v>0</v>
      </c>
      <c r="D208" s="18">
        <v>0</v>
      </c>
      <c r="E208" s="4">
        <f t="shared" si="7"/>
        <v>0</v>
      </c>
      <c r="F208" s="22" t="e">
        <f t="shared" si="8"/>
        <v>#DIV/0!</v>
      </c>
    </row>
    <row r="209" spans="1:6" ht="12.75">
      <c r="A209" s="5" t="s">
        <v>427</v>
      </c>
      <c r="B209" s="6" t="s">
        <v>428</v>
      </c>
      <c r="C209" s="10">
        <f>C210</f>
        <v>14540</v>
      </c>
      <c r="D209" s="10">
        <f>SUM(D211:D214)</f>
        <v>13850</v>
      </c>
      <c r="E209" s="10">
        <f t="shared" si="7"/>
        <v>690</v>
      </c>
      <c r="F209" s="22">
        <f t="shared" si="8"/>
        <v>0.049819494584837545</v>
      </c>
    </row>
    <row r="210" spans="1:6" ht="12.75">
      <c r="A210" s="5"/>
      <c r="B210" s="14" t="s">
        <v>202</v>
      </c>
      <c r="C210" s="15">
        <f>SUM(C211:C214)</f>
        <v>14540</v>
      </c>
      <c r="D210" s="15">
        <f>SUM(D211:D214)</f>
        <v>13850</v>
      </c>
      <c r="E210" s="15">
        <f t="shared" si="7"/>
        <v>690</v>
      </c>
      <c r="F210" s="22">
        <f t="shared" si="8"/>
        <v>0.049819494584837545</v>
      </c>
    </row>
    <row r="211" spans="1:6" ht="13.5">
      <c r="A211" s="2" t="s">
        <v>429</v>
      </c>
      <c r="B211" s="16" t="s">
        <v>203</v>
      </c>
      <c r="C211" s="4">
        <v>0</v>
      </c>
      <c r="D211" s="18">
        <v>0</v>
      </c>
      <c r="E211" s="4">
        <f t="shared" si="7"/>
        <v>0</v>
      </c>
      <c r="F211" s="22" t="e">
        <f t="shared" si="8"/>
        <v>#DIV/0!</v>
      </c>
    </row>
    <row r="212" spans="1:6" ht="13.5">
      <c r="A212" s="2" t="s">
        <v>430</v>
      </c>
      <c r="B212" s="16" t="s">
        <v>204</v>
      </c>
      <c r="C212" s="4">
        <v>0</v>
      </c>
      <c r="D212" s="18">
        <v>0</v>
      </c>
      <c r="E212" s="4">
        <f t="shared" si="7"/>
        <v>0</v>
      </c>
      <c r="F212" s="22" t="e">
        <f t="shared" si="8"/>
        <v>#DIV/0!</v>
      </c>
    </row>
    <row r="213" spans="1:6" ht="13.5">
      <c r="A213" s="2" t="s">
        <v>431</v>
      </c>
      <c r="B213" s="16" t="s">
        <v>205</v>
      </c>
      <c r="C213" s="4">
        <v>0</v>
      </c>
      <c r="D213" s="18">
        <v>0</v>
      </c>
      <c r="E213" s="4">
        <f t="shared" si="7"/>
        <v>0</v>
      </c>
      <c r="F213" s="22" t="e">
        <f t="shared" si="8"/>
        <v>#DIV/0!</v>
      </c>
    </row>
    <row r="214" spans="1:6" ht="13.5">
      <c r="A214" s="2" t="s">
        <v>432</v>
      </c>
      <c r="B214" s="16" t="s">
        <v>206</v>
      </c>
      <c r="C214" s="4">
        <v>14540</v>
      </c>
      <c r="D214" s="18">
        <v>13850</v>
      </c>
      <c r="E214" s="4">
        <f t="shared" si="7"/>
        <v>690</v>
      </c>
      <c r="F214" s="22">
        <f t="shared" si="8"/>
        <v>0.049819494584837545</v>
      </c>
    </row>
    <row r="215" spans="1:6" ht="12.75">
      <c r="A215" s="12">
        <v>0.20913194444444444</v>
      </c>
      <c r="B215" s="6" t="s">
        <v>433</v>
      </c>
      <c r="C215" s="10">
        <f>C216+C235+C240+C242</f>
        <v>651288.4999999999</v>
      </c>
      <c r="D215" s="10">
        <f>D216+D235+D240+D242</f>
        <v>436283.07999999996</v>
      </c>
      <c r="E215" s="10">
        <f t="shared" si="7"/>
        <v>215005.41999999993</v>
      </c>
      <c r="F215" s="22">
        <f t="shared" si="8"/>
        <v>0.49281173131903244</v>
      </c>
    </row>
    <row r="216" spans="1:6" ht="12.75">
      <c r="A216" s="2" t="s">
        <v>434</v>
      </c>
      <c r="B216" s="14" t="s">
        <v>207</v>
      </c>
      <c r="C216" s="15">
        <f>SUM(C217:C234)</f>
        <v>646749.4999999999</v>
      </c>
      <c r="D216" s="15">
        <f>SUM(D217:D234)</f>
        <v>425290.07999999996</v>
      </c>
      <c r="E216" s="15">
        <f t="shared" si="7"/>
        <v>221459.41999999993</v>
      </c>
      <c r="F216" s="22">
        <f t="shared" si="8"/>
        <v>0.5207255715910419</v>
      </c>
    </row>
    <row r="217" spans="1:6" ht="13.5">
      <c r="A217" s="2" t="s">
        <v>435</v>
      </c>
      <c r="B217" s="16" t="s">
        <v>208</v>
      </c>
      <c r="C217" s="4">
        <v>17130</v>
      </c>
      <c r="D217" s="18">
        <v>15900.58</v>
      </c>
      <c r="E217" s="4">
        <f t="shared" si="7"/>
        <v>1229.42</v>
      </c>
      <c r="F217" s="22">
        <f t="shared" si="8"/>
        <v>0.0773191921300984</v>
      </c>
    </row>
    <row r="218" spans="1:6" ht="13.5">
      <c r="A218" s="2" t="s">
        <v>436</v>
      </c>
      <c r="B218" s="16" t="s">
        <v>209</v>
      </c>
      <c r="C218" s="4">
        <v>133726</v>
      </c>
      <c r="D218" s="18">
        <v>118617.36</v>
      </c>
      <c r="E218" s="4">
        <f t="shared" si="7"/>
        <v>15108.64</v>
      </c>
      <c r="F218" s="22">
        <f t="shared" si="8"/>
        <v>0.127372924165569</v>
      </c>
    </row>
    <row r="219" spans="1:6" ht="13.5">
      <c r="A219" s="2" t="s">
        <v>437</v>
      </c>
      <c r="B219" s="16" t="s">
        <v>210</v>
      </c>
      <c r="C219" s="4">
        <v>64760.53</v>
      </c>
      <c r="D219" s="18">
        <v>55336</v>
      </c>
      <c r="E219" s="4">
        <f t="shared" si="7"/>
        <v>9424.529999999999</v>
      </c>
      <c r="F219" s="22">
        <f t="shared" si="8"/>
        <v>0.17031462339164374</v>
      </c>
    </row>
    <row r="220" spans="1:6" ht="13.5">
      <c r="A220" s="2" t="s">
        <v>438</v>
      </c>
      <c r="B220" s="16" t="s">
        <v>211</v>
      </c>
      <c r="C220" s="4">
        <v>0</v>
      </c>
      <c r="D220" s="18"/>
      <c r="E220" s="4">
        <f t="shared" si="7"/>
        <v>0</v>
      </c>
      <c r="F220" s="22" t="e">
        <f t="shared" si="8"/>
        <v>#DIV/0!</v>
      </c>
    </row>
    <row r="221" spans="1:6" ht="13.5">
      <c r="A221" s="2" t="s">
        <v>439</v>
      </c>
      <c r="B221" s="16" t="s">
        <v>212</v>
      </c>
      <c r="C221" s="4">
        <v>0</v>
      </c>
      <c r="D221" s="18"/>
      <c r="E221" s="4">
        <f t="shared" si="7"/>
        <v>0</v>
      </c>
      <c r="F221" s="22" t="e">
        <f t="shared" si="8"/>
        <v>#DIV/0!</v>
      </c>
    </row>
    <row r="222" spans="1:6" ht="13.5">
      <c r="A222" s="2" t="s">
        <v>440</v>
      </c>
      <c r="B222" s="16" t="s">
        <v>213</v>
      </c>
      <c r="C222" s="4">
        <v>18339.13</v>
      </c>
      <c r="D222" s="18">
        <v>9778.57</v>
      </c>
      <c r="E222" s="4">
        <f t="shared" si="7"/>
        <v>8560.560000000001</v>
      </c>
      <c r="F222" s="22">
        <f t="shared" si="8"/>
        <v>0.8754408875735411</v>
      </c>
    </row>
    <row r="223" spans="1:6" ht="13.5">
      <c r="A223" s="2" t="s">
        <v>441</v>
      </c>
      <c r="B223" s="16" t="s">
        <v>214</v>
      </c>
      <c r="C223" s="4">
        <v>11272.33</v>
      </c>
      <c r="D223" s="18">
        <v>7705.74</v>
      </c>
      <c r="E223" s="4">
        <f t="shared" si="7"/>
        <v>3566.59</v>
      </c>
      <c r="F223" s="22">
        <f t="shared" si="8"/>
        <v>0.46284847399471046</v>
      </c>
    </row>
    <row r="224" spans="1:6" ht="13.5">
      <c r="A224" s="2" t="s">
        <v>442</v>
      </c>
      <c r="B224" s="16" t="s">
        <v>215</v>
      </c>
      <c r="C224" s="4">
        <v>0</v>
      </c>
      <c r="D224" s="18">
        <v>0</v>
      </c>
      <c r="E224" s="4">
        <f t="shared" si="7"/>
        <v>0</v>
      </c>
      <c r="F224" s="22" t="e">
        <f t="shared" si="8"/>
        <v>#DIV/0!</v>
      </c>
    </row>
    <row r="225" spans="1:6" ht="13.5">
      <c r="A225" s="2" t="s">
        <v>443</v>
      </c>
      <c r="B225" s="16" t="s">
        <v>216</v>
      </c>
      <c r="C225" s="4">
        <v>68315.84</v>
      </c>
      <c r="D225" s="18">
        <v>70660</v>
      </c>
      <c r="E225" s="4">
        <f t="shared" si="7"/>
        <v>-2344.1600000000035</v>
      </c>
      <c r="F225" s="22">
        <f t="shared" si="8"/>
        <v>-0.033175205208038544</v>
      </c>
    </row>
    <row r="226" spans="2:6" ht="13.5">
      <c r="B226" s="16" t="s">
        <v>217</v>
      </c>
      <c r="C226" s="4">
        <v>0</v>
      </c>
      <c r="D226" s="18">
        <v>0</v>
      </c>
      <c r="E226" s="4">
        <f t="shared" si="7"/>
        <v>0</v>
      </c>
      <c r="F226" s="22" t="e">
        <f t="shared" si="8"/>
        <v>#DIV/0!</v>
      </c>
    </row>
    <row r="227" spans="1:6" ht="13.5">
      <c r="A227" s="2" t="s">
        <v>444</v>
      </c>
      <c r="B227" s="16" t="s">
        <v>218</v>
      </c>
      <c r="C227" s="4">
        <v>0</v>
      </c>
      <c r="D227" s="18">
        <v>0</v>
      </c>
      <c r="E227" s="4">
        <f t="shared" si="7"/>
        <v>0</v>
      </c>
      <c r="F227" s="22" t="e">
        <f t="shared" si="8"/>
        <v>#DIV/0!</v>
      </c>
    </row>
    <row r="228" spans="1:6" ht="13.5">
      <c r="A228" s="2" t="s">
        <v>445</v>
      </c>
      <c r="B228" s="16" t="s">
        <v>219</v>
      </c>
      <c r="C228" s="4">
        <v>69965.88</v>
      </c>
      <c r="D228" s="18">
        <v>40861.67</v>
      </c>
      <c r="E228" s="4">
        <f t="shared" si="7"/>
        <v>29104.210000000006</v>
      </c>
      <c r="F228" s="22">
        <f t="shared" si="8"/>
        <v>0.7122618825907019</v>
      </c>
    </row>
    <row r="229" spans="1:6" ht="13.5">
      <c r="A229" s="2" t="s">
        <v>446</v>
      </c>
      <c r="B229" s="16" t="s">
        <v>220</v>
      </c>
      <c r="C229" s="4">
        <v>229163.1</v>
      </c>
      <c r="D229" s="18">
        <v>93687.11</v>
      </c>
      <c r="E229" s="4">
        <f t="shared" si="7"/>
        <v>135475.99</v>
      </c>
      <c r="F229" s="22">
        <f t="shared" si="8"/>
        <v>1.4460472737391514</v>
      </c>
    </row>
    <row r="230" spans="1:6" ht="13.5">
      <c r="A230" s="2" t="s">
        <v>447</v>
      </c>
      <c r="B230" s="16" t="s">
        <v>448</v>
      </c>
      <c r="C230" s="4">
        <v>5130.86</v>
      </c>
      <c r="D230" s="18">
        <v>1241.57</v>
      </c>
      <c r="E230" s="4">
        <f t="shared" si="7"/>
        <v>3889.29</v>
      </c>
      <c r="F230" s="22">
        <f t="shared" si="8"/>
        <v>3.132557970956128</v>
      </c>
    </row>
    <row r="231" spans="1:6" ht="13.5">
      <c r="A231" s="2" t="s">
        <v>449</v>
      </c>
      <c r="B231" s="16" t="s">
        <v>221</v>
      </c>
      <c r="C231" s="4">
        <v>23511.21</v>
      </c>
      <c r="D231" s="18">
        <v>6100</v>
      </c>
      <c r="E231" s="4">
        <f t="shared" si="7"/>
        <v>17411.21</v>
      </c>
      <c r="F231" s="22">
        <f t="shared" si="8"/>
        <v>2.854296721311475</v>
      </c>
    </row>
    <row r="232" spans="1:6" ht="13.5">
      <c r="A232" s="2" t="s">
        <v>450</v>
      </c>
      <c r="B232" s="16" t="s">
        <v>222</v>
      </c>
      <c r="C232" s="4">
        <v>5377</v>
      </c>
      <c r="D232" s="18">
        <v>5354.5</v>
      </c>
      <c r="E232" s="4">
        <f t="shared" si="7"/>
        <v>22.5</v>
      </c>
      <c r="F232" s="22">
        <f t="shared" si="8"/>
        <v>0.004202073022691194</v>
      </c>
    </row>
    <row r="233" spans="1:6" ht="13.5">
      <c r="A233" s="2" t="s">
        <v>451</v>
      </c>
      <c r="B233" s="16" t="s">
        <v>223</v>
      </c>
      <c r="C233" s="4">
        <v>1.45</v>
      </c>
      <c r="D233" s="18">
        <v>1.18</v>
      </c>
      <c r="E233" s="4">
        <f t="shared" si="7"/>
        <v>0.27</v>
      </c>
      <c r="F233" s="22">
        <f t="shared" si="8"/>
        <v>0.22881355932203393</v>
      </c>
    </row>
    <row r="234" spans="2:6" ht="13.5">
      <c r="B234" s="16" t="s">
        <v>224</v>
      </c>
      <c r="C234" s="4">
        <v>56.17</v>
      </c>
      <c r="D234" s="18">
        <v>45.8</v>
      </c>
      <c r="E234" s="4">
        <f t="shared" si="7"/>
        <v>10.370000000000005</v>
      </c>
      <c r="F234" s="22">
        <f t="shared" si="8"/>
        <v>0.22641921397379924</v>
      </c>
    </row>
    <row r="235" spans="2:6" ht="12.75">
      <c r="B235" s="27" t="s">
        <v>245</v>
      </c>
      <c r="C235" s="28">
        <v>761</v>
      </c>
      <c r="D235" s="28">
        <v>1004</v>
      </c>
      <c r="E235" s="28">
        <v>-244</v>
      </c>
      <c r="F235" s="22"/>
    </row>
    <row r="236" spans="2:6" ht="13.5">
      <c r="B236" s="29" t="s">
        <v>246</v>
      </c>
      <c r="C236" s="30">
        <v>0</v>
      </c>
      <c r="D236" s="31">
        <v>0</v>
      </c>
      <c r="E236" s="30">
        <v>0</v>
      </c>
      <c r="F236" s="22"/>
    </row>
    <row r="237" spans="2:6" ht="13.5">
      <c r="B237" s="29" t="s">
        <v>247</v>
      </c>
      <c r="C237" s="30">
        <v>761</v>
      </c>
      <c r="D237" s="31">
        <v>1004</v>
      </c>
      <c r="E237" s="30">
        <v>-244</v>
      </c>
      <c r="F237" s="22"/>
    </row>
    <row r="238" spans="2:6" ht="13.5">
      <c r="B238" s="29" t="s">
        <v>248</v>
      </c>
      <c r="C238" s="30">
        <v>0</v>
      </c>
      <c r="D238" s="31">
        <v>0</v>
      </c>
      <c r="E238" s="30">
        <v>0</v>
      </c>
      <c r="F238" s="22"/>
    </row>
    <row r="239" spans="2:6" ht="13.5">
      <c r="B239" s="29" t="s">
        <v>249</v>
      </c>
      <c r="C239" s="30">
        <v>0</v>
      </c>
      <c r="D239" s="31">
        <v>0</v>
      </c>
      <c r="E239" s="30">
        <v>0</v>
      </c>
      <c r="F239" s="22"/>
    </row>
    <row r="240" spans="2:6" ht="12.75">
      <c r="B240" s="27" t="s">
        <v>250</v>
      </c>
      <c r="C240" s="28">
        <v>3778</v>
      </c>
      <c r="D240" s="28">
        <v>9989</v>
      </c>
      <c r="E240" s="28">
        <v>-6211</v>
      </c>
      <c r="F240" s="22"/>
    </row>
    <row r="241" spans="2:6" ht="13.5">
      <c r="B241" s="29" t="s">
        <v>250</v>
      </c>
      <c r="C241" s="30">
        <v>3778</v>
      </c>
      <c r="D241" s="31">
        <v>9989</v>
      </c>
      <c r="E241" s="30">
        <v>-6211</v>
      </c>
      <c r="F241" s="22"/>
    </row>
    <row r="242" spans="2:6" ht="12.75">
      <c r="B242" s="14" t="s">
        <v>254</v>
      </c>
      <c r="C242" s="15">
        <f>C243</f>
        <v>0</v>
      </c>
      <c r="D242" s="15">
        <f>D243</f>
        <v>0</v>
      </c>
      <c r="E242" s="15">
        <f>C242-D242</f>
        <v>0</v>
      </c>
      <c r="F242" s="22"/>
    </row>
    <row r="243" spans="2:6" ht="13.5">
      <c r="B243" s="16" t="s">
        <v>255</v>
      </c>
      <c r="C243" s="4">
        <v>0</v>
      </c>
      <c r="D243" s="4">
        <v>0</v>
      </c>
      <c r="E243" s="4">
        <f>C243-D243</f>
        <v>0</v>
      </c>
      <c r="F243" s="22"/>
    </row>
    <row r="244" spans="2:6" ht="12.75">
      <c r="B244" s="16"/>
      <c r="D244" s="18"/>
      <c r="F244" s="22"/>
    </row>
    <row r="245" spans="1:6" ht="12.75">
      <c r="A245" s="20">
        <v>0.20972222222222223</v>
      </c>
      <c r="B245" s="7" t="s">
        <v>452</v>
      </c>
      <c r="C245" s="8">
        <f>C246+C249-C262</f>
        <v>-53110.20000000001</v>
      </c>
      <c r="D245" s="8">
        <f>D246+D249-D262</f>
        <v>-45378.25899999999</v>
      </c>
      <c r="E245" s="8">
        <f>E246+E249-E262</f>
        <v>-7731.941000000015</v>
      </c>
      <c r="F245" s="22">
        <f t="shared" si="8"/>
        <v>0.17038866563831861</v>
      </c>
    </row>
    <row r="246" spans="1:6" ht="12.75">
      <c r="A246" s="12">
        <v>0.16806712962962964</v>
      </c>
      <c r="B246" s="6" t="s">
        <v>453</v>
      </c>
      <c r="C246" s="10">
        <f>C247</f>
        <v>0</v>
      </c>
      <c r="D246" s="10">
        <f>D247</f>
        <v>0</v>
      </c>
      <c r="E246" s="10">
        <f aca="true" t="shared" si="9" ref="E246:E278">C246-D246</f>
        <v>0</v>
      </c>
      <c r="F246" s="22" t="e">
        <f t="shared" si="8"/>
        <v>#DIV/0!</v>
      </c>
    </row>
    <row r="247" spans="1:6" ht="12.75">
      <c r="A247" s="12"/>
      <c r="B247" s="14" t="s">
        <v>57</v>
      </c>
      <c r="C247" s="15">
        <f>C248</f>
        <v>0</v>
      </c>
      <c r="D247" s="15">
        <f>D248</f>
        <v>0</v>
      </c>
      <c r="E247" s="15">
        <f t="shared" si="9"/>
        <v>0</v>
      </c>
      <c r="F247" s="22" t="e">
        <f t="shared" si="8"/>
        <v>#DIV/0!</v>
      </c>
    </row>
    <row r="248" spans="1:6" ht="12.75">
      <c r="A248" s="12"/>
      <c r="B248" s="3" t="s">
        <v>57</v>
      </c>
      <c r="C248" s="4">
        <v>0</v>
      </c>
      <c r="D248" s="4">
        <v>0</v>
      </c>
      <c r="E248" s="4">
        <f t="shared" si="9"/>
        <v>0</v>
      </c>
      <c r="F248" s="22" t="e">
        <f t="shared" si="8"/>
        <v>#DIV/0!</v>
      </c>
    </row>
    <row r="249" spans="1:6" ht="12.75">
      <c r="A249" s="12">
        <v>0.1680787037037037</v>
      </c>
      <c r="B249" s="6" t="s">
        <v>454</v>
      </c>
      <c r="C249" s="10">
        <f>+C250+C254</f>
        <v>5849.5599999999995</v>
      </c>
      <c r="D249" s="10">
        <f>+D250+D254</f>
        <v>10486.041000000001</v>
      </c>
      <c r="E249" s="10">
        <f t="shared" si="9"/>
        <v>-4636.481000000002</v>
      </c>
      <c r="F249" s="22">
        <f t="shared" si="8"/>
        <v>-0.4421574357758091</v>
      </c>
    </row>
    <row r="250" spans="1:6" ht="12.75">
      <c r="A250" s="11"/>
      <c r="B250" s="14" t="s">
        <v>58</v>
      </c>
      <c r="C250" s="15">
        <f>SUM(C251:C253)</f>
        <v>5837.41</v>
      </c>
      <c r="D250" s="15">
        <f>SUM(D251:D253)</f>
        <v>10473.921</v>
      </c>
      <c r="E250" s="15">
        <f t="shared" si="9"/>
        <v>-4636.511</v>
      </c>
      <c r="F250" s="22">
        <f t="shared" si="8"/>
        <v>-0.4426719468286996</v>
      </c>
    </row>
    <row r="251" spans="1:6" ht="12.75">
      <c r="A251" s="11"/>
      <c r="B251" s="3" t="s">
        <v>59</v>
      </c>
      <c r="C251" s="4">
        <v>0</v>
      </c>
      <c r="D251" s="18">
        <v>0</v>
      </c>
      <c r="E251" s="4">
        <f t="shared" si="9"/>
        <v>0</v>
      </c>
      <c r="F251" s="22" t="e">
        <f t="shared" si="8"/>
        <v>#DIV/0!</v>
      </c>
    </row>
    <row r="252" spans="1:6" ht="12.75">
      <c r="A252" s="2" t="s">
        <v>455</v>
      </c>
      <c r="B252" s="3" t="s">
        <v>60</v>
      </c>
      <c r="C252" s="4">
        <v>5837.41</v>
      </c>
      <c r="D252" s="18">
        <v>10473.921</v>
      </c>
      <c r="E252" s="4">
        <f t="shared" si="9"/>
        <v>-4636.511</v>
      </c>
      <c r="F252" s="22">
        <f t="shared" si="8"/>
        <v>-0.4426719468286996</v>
      </c>
    </row>
    <row r="253" spans="1:6" ht="12.75">
      <c r="A253" s="11"/>
      <c r="B253" s="3" t="s">
        <v>61</v>
      </c>
      <c r="C253" s="4">
        <v>0</v>
      </c>
      <c r="D253" s="18">
        <v>0</v>
      </c>
      <c r="E253" s="4">
        <f t="shared" si="9"/>
        <v>0</v>
      </c>
      <c r="F253" s="22" t="e">
        <f t="shared" si="8"/>
        <v>#DIV/0!</v>
      </c>
    </row>
    <row r="254" spans="1:6" ht="12.75">
      <c r="A254" s="2" t="s">
        <v>456</v>
      </c>
      <c r="B254" s="14" t="s">
        <v>62</v>
      </c>
      <c r="C254" s="15">
        <f>SUM(C255:C261)</f>
        <v>12.15</v>
      </c>
      <c r="D254" s="25">
        <f>SUM(D255:D261)</f>
        <v>12.12</v>
      </c>
      <c r="E254" s="15">
        <f t="shared" si="9"/>
        <v>0.030000000000001137</v>
      </c>
      <c r="F254" s="22">
        <f t="shared" si="8"/>
        <v>0.0024752475247525694</v>
      </c>
    </row>
    <row r="255" spans="1:6" ht="13.5">
      <c r="A255" s="17">
        <v>0.16809027777777777</v>
      </c>
      <c r="B255" s="16" t="s">
        <v>63</v>
      </c>
      <c r="C255" s="4">
        <v>12.15</v>
      </c>
      <c r="D255" s="18">
        <v>12.12</v>
      </c>
      <c r="E255" s="4">
        <f t="shared" si="9"/>
        <v>0.030000000000001137</v>
      </c>
      <c r="F255" s="22">
        <f t="shared" si="8"/>
        <v>0.0024752475247525694</v>
      </c>
    </row>
    <row r="256" spans="1:6" ht="13.5">
      <c r="A256" s="2" t="s">
        <v>457</v>
      </c>
      <c r="B256" s="16" t="s">
        <v>64</v>
      </c>
      <c r="C256" s="4">
        <v>0</v>
      </c>
      <c r="D256" s="18">
        <v>0</v>
      </c>
      <c r="E256" s="4">
        <f t="shared" si="9"/>
        <v>0</v>
      </c>
      <c r="F256" s="22" t="e">
        <f t="shared" si="8"/>
        <v>#DIV/0!</v>
      </c>
    </row>
    <row r="257" spans="1:6" ht="13.5">
      <c r="A257" s="2" t="s">
        <v>458</v>
      </c>
      <c r="B257" s="16" t="s">
        <v>65</v>
      </c>
      <c r="C257" s="4">
        <v>0</v>
      </c>
      <c r="D257" s="18">
        <v>0</v>
      </c>
      <c r="E257" s="4">
        <f t="shared" si="9"/>
        <v>0</v>
      </c>
      <c r="F257" s="22" t="e">
        <f t="shared" si="8"/>
        <v>#DIV/0!</v>
      </c>
    </row>
    <row r="258" spans="1:6" ht="13.5">
      <c r="A258" s="2" t="s">
        <v>459</v>
      </c>
      <c r="B258" s="16" t="s">
        <v>66</v>
      </c>
      <c r="C258" s="4">
        <v>0</v>
      </c>
      <c r="D258" s="18">
        <v>0</v>
      </c>
      <c r="E258" s="4">
        <f t="shared" si="9"/>
        <v>0</v>
      </c>
      <c r="F258" s="22" t="e">
        <f t="shared" si="8"/>
        <v>#DIV/0!</v>
      </c>
    </row>
    <row r="259" spans="1:6" ht="13.5">
      <c r="A259" s="2" t="s">
        <v>460</v>
      </c>
      <c r="B259" s="16" t="s">
        <v>67</v>
      </c>
      <c r="C259" s="4">
        <v>0</v>
      </c>
      <c r="D259" s="18">
        <v>0</v>
      </c>
      <c r="E259" s="4">
        <f t="shared" si="9"/>
        <v>0</v>
      </c>
      <c r="F259" s="22" t="e">
        <f t="shared" si="8"/>
        <v>#DIV/0!</v>
      </c>
    </row>
    <row r="260" spans="1:6" ht="13.5">
      <c r="A260" s="2" t="s">
        <v>461</v>
      </c>
      <c r="B260" s="16" t="s">
        <v>68</v>
      </c>
      <c r="C260" s="4">
        <v>0</v>
      </c>
      <c r="D260" s="18">
        <v>0</v>
      </c>
      <c r="E260" s="4">
        <f t="shared" si="9"/>
        <v>0</v>
      </c>
      <c r="F260" s="22" t="e">
        <f t="shared" si="8"/>
        <v>#DIV/0!</v>
      </c>
    </row>
    <row r="261" spans="1:6" ht="13.5">
      <c r="A261" s="2" t="s">
        <v>462</v>
      </c>
      <c r="B261" s="16" t="s">
        <v>69</v>
      </c>
      <c r="C261" s="4">
        <v>0</v>
      </c>
      <c r="D261" s="18">
        <v>0</v>
      </c>
      <c r="E261" s="4">
        <f t="shared" si="9"/>
        <v>0</v>
      </c>
      <c r="F261" s="22" t="e">
        <f t="shared" si="8"/>
        <v>#DIV/0!</v>
      </c>
    </row>
    <row r="262" spans="1:6" ht="12.75">
      <c r="A262" s="12">
        <v>0.2097337962962963</v>
      </c>
      <c r="B262" s="6" t="s">
        <v>463</v>
      </c>
      <c r="C262" s="10">
        <f>C263</f>
        <v>58959.76000000001</v>
      </c>
      <c r="D262" s="10">
        <f>D263</f>
        <v>55864.299999999996</v>
      </c>
      <c r="E262" s="10">
        <f t="shared" si="9"/>
        <v>3095.4600000000137</v>
      </c>
      <c r="F262" s="22">
        <f t="shared" si="8"/>
        <v>0.05541034256224483</v>
      </c>
    </row>
    <row r="263" spans="1:6" ht="12.75">
      <c r="A263" s="2" t="s">
        <v>464</v>
      </c>
      <c r="B263" s="14" t="s">
        <v>225</v>
      </c>
      <c r="C263" s="15">
        <f>SUM(C264:C278)</f>
        <v>58959.76000000001</v>
      </c>
      <c r="D263" s="15">
        <f>SUM(D264:D278)</f>
        <v>55864.299999999996</v>
      </c>
      <c r="E263" s="15">
        <f t="shared" si="9"/>
        <v>3095.4600000000137</v>
      </c>
      <c r="F263" s="22">
        <f t="shared" si="8"/>
        <v>0.05541034256224483</v>
      </c>
    </row>
    <row r="264" spans="1:6" ht="13.5">
      <c r="A264" s="2" t="s">
        <v>465</v>
      </c>
      <c r="B264" s="16" t="s">
        <v>226</v>
      </c>
      <c r="C264" s="4">
        <v>0</v>
      </c>
      <c r="D264" s="18">
        <v>0</v>
      </c>
      <c r="E264" s="4">
        <f t="shared" si="9"/>
        <v>0</v>
      </c>
      <c r="F264" s="22" t="e">
        <f t="shared" si="8"/>
        <v>#DIV/0!</v>
      </c>
    </row>
    <row r="265" spans="1:6" ht="13.5">
      <c r="A265" s="2" t="s">
        <v>466</v>
      </c>
      <c r="B265" s="16" t="s">
        <v>227</v>
      </c>
      <c r="C265" s="4">
        <v>0</v>
      </c>
      <c r="D265" s="18">
        <v>0</v>
      </c>
      <c r="E265" s="4">
        <f t="shared" si="9"/>
        <v>0</v>
      </c>
      <c r="F265" s="22" t="e">
        <f t="shared" si="8"/>
        <v>#DIV/0!</v>
      </c>
    </row>
    <row r="266" spans="1:6" ht="13.5">
      <c r="A266" s="2" t="s">
        <v>467</v>
      </c>
      <c r="B266" s="16" t="s">
        <v>228</v>
      </c>
      <c r="C266" s="4">
        <v>29211.58</v>
      </c>
      <c r="D266" s="18">
        <v>26076.61</v>
      </c>
      <c r="E266" s="4">
        <f t="shared" si="9"/>
        <v>3134.970000000001</v>
      </c>
      <c r="F266" s="22">
        <f t="shared" si="8"/>
        <v>0.1202215318632292</v>
      </c>
    </row>
    <row r="267" spans="1:6" ht="13.5">
      <c r="A267" s="2" t="s">
        <v>468</v>
      </c>
      <c r="B267" s="16" t="s">
        <v>229</v>
      </c>
      <c r="C267" s="4">
        <v>29720.86</v>
      </c>
      <c r="D267" s="18">
        <v>29716.85</v>
      </c>
      <c r="E267" s="4">
        <f t="shared" si="9"/>
        <v>4.010000000002037</v>
      </c>
      <c r="F267" s="22">
        <f t="shared" si="8"/>
        <v>0.0001349402779905016</v>
      </c>
    </row>
    <row r="268" spans="1:6" ht="13.5">
      <c r="A268" s="2" t="s">
        <v>469</v>
      </c>
      <c r="B268" s="16" t="s">
        <v>230</v>
      </c>
      <c r="C268" s="4">
        <v>0</v>
      </c>
      <c r="D268" s="18">
        <v>0</v>
      </c>
      <c r="E268" s="4">
        <f t="shared" si="9"/>
        <v>0</v>
      </c>
      <c r="F268" s="22" t="e">
        <f t="shared" si="8"/>
        <v>#DIV/0!</v>
      </c>
    </row>
    <row r="269" spans="1:6" ht="13.5">
      <c r="A269" s="2" t="s">
        <v>470</v>
      </c>
      <c r="B269" s="16" t="s">
        <v>231</v>
      </c>
      <c r="C269" s="4">
        <v>0</v>
      </c>
      <c r="D269" s="18">
        <v>0</v>
      </c>
      <c r="E269" s="4">
        <f t="shared" si="9"/>
        <v>0</v>
      </c>
      <c r="F269" s="22" t="e">
        <f t="shared" si="8"/>
        <v>#DIV/0!</v>
      </c>
    </row>
    <row r="270" spans="1:6" ht="13.5">
      <c r="A270" s="2" t="s">
        <v>471</v>
      </c>
      <c r="B270" s="16" t="s">
        <v>232</v>
      </c>
      <c r="C270" s="4">
        <v>0</v>
      </c>
      <c r="D270" s="18">
        <v>0</v>
      </c>
      <c r="E270" s="4">
        <f t="shared" si="9"/>
        <v>0</v>
      </c>
      <c r="F270" s="22" t="e">
        <f t="shared" si="8"/>
        <v>#DIV/0!</v>
      </c>
    </row>
    <row r="271" spans="1:6" ht="13.5">
      <c r="A271" s="2" t="s">
        <v>472</v>
      </c>
      <c r="B271" s="16" t="s">
        <v>233</v>
      </c>
      <c r="C271" s="4">
        <v>0.16</v>
      </c>
      <c r="D271" s="18">
        <v>70.84</v>
      </c>
      <c r="E271" s="4">
        <f t="shared" si="9"/>
        <v>-70.68</v>
      </c>
      <c r="F271" s="22">
        <f t="shared" si="8"/>
        <v>-0.997741389045737</v>
      </c>
    </row>
    <row r="272" spans="1:6" ht="13.5">
      <c r="A272" s="2" t="s">
        <v>473</v>
      </c>
      <c r="B272" s="16" t="s">
        <v>234</v>
      </c>
      <c r="C272" s="4">
        <v>0</v>
      </c>
      <c r="D272" s="18">
        <v>0</v>
      </c>
      <c r="E272" s="4">
        <f t="shared" si="9"/>
        <v>0</v>
      </c>
      <c r="F272" s="22" t="e">
        <f t="shared" si="8"/>
        <v>#DIV/0!</v>
      </c>
    </row>
    <row r="273" spans="1:6" ht="13.5">
      <c r="A273" s="2" t="s">
        <v>474</v>
      </c>
      <c r="B273" s="16" t="s">
        <v>235</v>
      </c>
      <c r="C273" s="4">
        <v>0</v>
      </c>
      <c r="D273" s="18">
        <v>0</v>
      </c>
      <c r="E273" s="4">
        <f t="shared" si="9"/>
        <v>0</v>
      </c>
      <c r="F273" s="22" t="e">
        <f t="shared" si="8"/>
        <v>#DIV/0!</v>
      </c>
    </row>
    <row r="274" spans="1:6" ht="13.5">
      <c r="A274" s="2" t="s">
        <v>475</v>
      </c>
      <c r="B274" s="16" t="s">
        <v>236</v>
      </c>
      <c r="C274" s="4">
        <v>27.16</v>
      </c>
      <c r="D274" s="18">
        <v>0</v>
      </c>
      <c r="E274" s="4">
        <f t="shared" si="9"/>
        <v>27.16</v>
      </c>
      <c r="F274" s="22" t="e">
        <f t="shared" si="8"/>
        <v>#DIV/0!</v>
      </c>
    </row>
    <row r="275" spans="1:6" ht="13.5">
      <c r="A275" s="2" t="s">
        <v>476</v>
      </c>
      <c r="B275" s="16" t="s">
        <v>237</v>
      </c>
      <c r="C275" s="4">
        <v>0</v>
      </c>
      <c r="D275" s="18">
        <v>0</v>
      </c>
      <c r="E275" s="4">
        <f t="shared" si="9"/>
        <v>0</v>
      </c>
      <c r="F275" s="22" t="e">
        <f t="shared" si="8"/>
        <v>#DIV/0!</v>
      </c>
    </row>
    <row r="276" spans="1:6" ht="13.5">
      <c r="A276" s="2" t="s">
        <v>477</v>
      </c>
      <c r="B276" s="16" t="s">
        <v>238</v>
      </c>
      <c r="C276" s="4">
        <v>0</v>
      </c>
      <c r="D276" s="18">
        <v>0</v>
      </c>
      <c r="E276" s="4">
        <f t="shared" si="9"/>
        <v>0</v>
      </c>
      <c r="F276" s="22" t="e">
        <f t="shared" si="8"/>
        <v>#DIV/0!</v>
      </c>
    </row>
    <row r="277" spans="1:6" ht="13.5">
      <c r="A277" s="2" t="s">
        <v>478</v>
      </c>
      <c r="B277" s="16" t="s">
        <v>239</v>
      </c>
      <c r="C277" s="4">
        <v>0</v>
      </c>
      <c r="D277" s="18">
        <v>0</v>
      </c>
      <c r="E277" s="4">
        <f t="shared" si="9"/>
        <v>0</v>
      </c>
      <c r="F277" s="22" t="e">
        <f t="shared" si="8"/>
        <v>#DIV/0!</v>
      </c>
    </row>
    <row r="278" spans="1:6" ht="13.5">
      <c r="A278" s="2" t="s">
        <v>479</v>
      </c>
      <c r="B278" s="16" t="s">
        <v>240</v>
      </c>
      <c r="C278" s="4">
        <v>0</v>
      </c>
      <c r="D278" s="18">
        <v>0</v>
      </c>
      <c r="E278" s="4">
        <f t="shared" si="9"/>
        <v>0</v>
      </c>
      <c r="F278" s="22" t="e">
        <f t="shared" si="8"/>
        <v>#DIV/0!</v>
      </c>
    </row>
    <row r="279" spans="4:6" ht="12.75">
      <c r="D279" s="4"/>
      <c r="F279" s="22" t="e">
        <f t="shared" si="8"/>
        <v>#DIV/0!</v>
      </c>
    </row>
    <row r="280" spans="1:6" ht="12.75">
      <c r="A280" s="9">
        <v>0.21041666666666667</v>
      </c>
      <c r="B280" s="7" t="s">
        <v>480</v>
      </c>
      <c r="C280" s="8">
        <f>C281-C286</f>
        <v>0</v>
      </c>
      <c r="D280" s="8">
        <f>D281-D286</f>
        <v>0</v>
      </c>
      <c r="E280" s="8">
        <f aca="true" t="shared" si="10" ref="E280:E290">C280-D280</f>
        <v>0</v>
      </c>
      <c r="F280" s="22" t="e">
        <f aca="true" t="shared" si="11" ref="F280:F308">(C280-D280)/D280</f>
        <v>#DIV/0!</v>
      </c>
    </row>
    <row r="281" spans="1:6" ht="12.75">
      <c r="A281" s="12">
        <v>0.16876157407407408</v>
      </c>
      <c r="B281" s="6" t="s">
        <v>481</v>
      </c>
      <c r="C281" s="10">
        <f>C282</f>
        <v>0</v>
      </c>
      <c r="D281" s="10">
        <f>SUM(D283:D285)</f>
        <v>0</v>
      </c>
      <c r="E281" s="10">
        <f t="shared" si="10"/>
        <v>0</v>
      </c>
      <c r="F281" s="22" t="e">
        <f t="shared" si="11"/>
        <v>#DIV/0!</v>
      </c>
    </row>
    <row r="282" spans="1:6" ht="12.75">
      <c r="A282" s="12"/>
      <c r="B282" s="14" t="s">
        <v>70</v>
      </c>
      <c r="C282" s="15">
        <f>SUM(C283:C285)</f>
        <v>0</v>
      </c>
      <c r="D282" s="15">
        <v>0</v>
      </c>
      <c r="E282" s="15">
        <f t="shared" si="10"/>
        <v>0</v>
      </c>
      <c r="F282" s="22" t="e">
        <f t="shared" si="11"/>
        <v>#DIV/0!</v>
      </c>
    </row>
    <row r="283" spans="1:6" ht="13.5">
      <c r="A283" s="2" t="s">
        <v>482</v>
      </c>
      <c r="B283" s="16" t="s">
        <v>71</v>
      </c>
      <c r="C283" s="4">
        <v>0</v>
      </c>
      <c r="D283" s="4">
        <v>0</v>
      </c>
      <c r="E283" s="4">
        <f t="shared" si="10"/>
        <v>0</v>
      </c>
      <c r="F283" s="22" t="e">
        <f t="shared" si="11"/>
        <v>#DIV/0!</v>
      </c>
    </row>
    <row r="284" spans="1:6" ht="13.5">
      <c r="A284" s="2" t="s">
        <v>483</v>
      </c>
      <c r="B284" s="16" t="s">
        <v>72</v>
      </c>
      <c r="C284" s="4">
        <v>0</v>
      </c>
      <c r="D284" s="4">
        <v>0</v>
      </c>
      <c r="E284" s="4">
        <f t="shared" si="10"/>
        <v>0</v>
      </c>
      <c r="F284" s="22" t="e">
        <f t="shared" si="11"/>
        <v>#DIV/0!</v>
      </c>
    </row>
    <row r="285" spans="1:6" ht="13.5">
      <c r="A285" s="2" t="s">
        <v>484</v>
      </c>
      <c r="B285" s="16" t="s">
        <v>73</v>
      </c>
      <c r="C285" s="4">
        <v>0</v>
      </c>
      <c r="D285" s="4">
        <v>0</v>
      </c>
      <c r="E285" s="4">
        <f t="shared" si="10"/>
        <v>0</v>
      </c>
      <c r="F285" s="22" t="e">
        <f t="shared" si="11"/>
        <v>#DIV/0!</v>
      </c>
    </row>
    <row r="286" spans="1:6" ht="12.75">
      <c r="A286" s="12">
        <v>0.21042824074074074</v>
      </c>
      <c r="B286" s="6" t="s">
        <v>485</v>
      </c>
      <c r="C286" s="10">
        <f>C287</f>
        <v>0</v>
      </c>
      <c r="D286" s="10">
        <f>SUM(D288:D290)</f>
        <v>0</v>
      </c>
      <c r="E286" s="10">
        <f t="shared" si="10"/>
        <v>0</v>
      </c>
      <c r="F286" s="22" t="e">
        <f t="shared" si="11"/>
        <v>#DIV/0!</v>
      </c>
    </row>
    <row r="287" spans="1:6" ht="12.75">
      <c r="A287" s="12"/>
      <c r="B287" s="14" t="s">
        <v>241</v>
      </c>
      <c r="C287" s="15">
        <f>SUM(C288:C290)</f>
        <v>0</v>
      </c>
      <c r="D287" s="15">
        <v>0</v>
      </c>
      <c r="E287" s="15">
        <f t="shared" si="10"/>
        <v>0</v>
      </c>
      <c r="F287" s="22" t="e">
        <f t="shared" si="11"/>
        <v>#DIV/0!</v>
      </c>
    </row>
    <row r="288" spans="1:6" ht="13.5">
      <c r="A288" s="2" t="s">
        <v>486</v>
      </c>
      <c r="B288" s="16" t="s">
        <v>242</v>
      </c>
      <c r="C288" s="4">
        <v>0</v>
      </c>
      <c r="D288" s="4">
        <v>0</v>
      </c>
      <c r="E288" s="4">
        <f t="shared" si="10"/>
        <v>0</v>
      </c>
      <c r="F288" s="22" t="e">
        <f t="shared" si="11"/>
        <v>#DIV/0!</v>
      </c>
    </row>
    <row r="289" spans="1:6" ht="13.5">
      <c r="A289" s="2" t="s">
        <v>487</v>
      </c>
      <c r="B289" s="16" t="s">
        <v>243</v>
      </c>
      <c r="C289" s="4">
        <v>0</v>
      </c>
      <c r="D289" s="4">
        <v>0</v>
      </c>
      <c r="E289" s="4">
        <f t="shared" si="10"/>
        <v>0</v>
      </c>
      <c r="F289" s="22" t="e">
        <f t="shared" si="11"/>
        <v>#DIV/0!</v>
      </c>
    </row>
    <row r="290" spans="1:6" ht="13.5">
      <c r="A290" s="2" t="s">
        <v>488</v>
      </c>
      <c r="B290" s="16" t="s">
        <v>244</v>
      </c>
      <c r="C290" s="4">
        <v>0</v>
      </c>
      <c r="D290" s="4">
        <v>0</v>
      </c>
      <c r="E290" s="4">
        <f t="shared" si="10"/>
        <v>0</v>
      </c>
      <c r="F290" s="22" t="e">
        <f t="shared" si="11"/>
        <v>#DIV/0!</v>
      </c>
    </row>
    <row r="291" spans="4:6" ht="12.75">
      <c r="D291" s="4"/>
      <c r="F291" s="22" t="e">
        <f t="shared" si="11"/>
        <v>#DIV/0!</v>
      </c>
    </row>
    <row r="292" spans="1:6" ht="12.75">
      <c r="A292" s="5" t="s">
        <v>489</v>
      </c>
      <c r="B292" s="6" t="s">
        <v>490</v>
      </c>
      <c r="C292" s="10">
        <f>C3-C82+C245+C280</f>
        <v>353751.8099999979</v>
      </c>
      <c r="D292" s="10">
        <f>D3-D82+D245+D280</f>
        <v>706462.0010000035</v>
      </c>
      <c r="E292" s="10">
        <f>C292-D292</f>
        <v>-352710.19100000564</v>
      </c>
      <c r="F292" s="22">
        <f t="shared" si="11"/>
        <v>-0.4992627919134236</v>
      </c>
    </row>
    <row r="293" spans="1:6" ht="12.75">
      <c r="A293" s="3"/>
      <c r="D293" s="4"/>
      <c r="F293" s="22" t="e">
        <f t="shared" si="11"/>
        <v>#DIV/0!</v>
      </c>
    </row>
    <row r="294" spans="1:6" ht="12.75">
      <c r="A294" s="9">
        <v>0.21180555555555555</v>
      </c>
      <c r="B294" s="6" t="s">
        <v>491</v>
      </c>
      <c r="C294" s="10">
        <f>+C295+C297+C301+C307+C303</f>
        <v>263422.30000000005</v>
      </c>
      <c r="D294" s="10">
        <f>+D295+D297+D301+D307+D303</f>
        <v>362324.62</v>
      </c>
      <c r="E294" s="10">
        <f aca="true" t="shared" si="12" ref="E294:E308">C294-D294</f>
        <v>-98902.31999999995</v>
      </c>
      <c r="F294" s="22">
        <f t="shared" si="11"/>
        <v>-0.27296604906395805</v>
      </c>
    </row>
    <row r="295" spans="1:6" ht="12.75">
      <c r="A295" s="2" t="s">
        <v>492</v>
      </c>
      <c r="B295" s="14" t="s">
        <v>256</v>
      </c>
      <c r="C295" s="15">
        <f>C296</f>
        <v>84180.98</v>
      </c>
      <c r="D295" s="15">
        <f>D296</f>
        <v>103410</v>
      </c>
      <c r="E295" s="15">
        <f t="shared" si="12"/>
        <v>-19229.020000000004</v>
      </c>
      <c r="F295" s="22">
        <f t="shared" si="11"/>
        <v>-0.18594932791799637</v>
      </c>
    </row>
    <row r="296" spans="1:6" ht="12.75">
      <c r="A296" s="2" t="s">
        <v>493</v>
      </c>
      <c r="B296" s="3" t="s">
        <v>257</v>
      </c>
      <c r="C296" s="4">
        <v>84180.98</v>
      </c>
      <c r="D296" s="4">
        <v>103410</v>
      </c>
      <c r="E296" s="4">
        <f t="shared" si="12"/>
        <v>-19229.020000000004</v>
      </c>
      <c r="F296" s="22">
        <f t="shared" si="11"/>
        <v>-0.18594932791799637</v>
      </c>
    </row>
    <row r="297" spans="1:6" ht="12.75">
      <c r="A297" s="2" t="s">
        <v>494</v>
      </c>
      <c r="B297" s="14" t="s">
        <v>258</v>
      </c>
      <c r="C297" s="15">
        <f>SUM(C298:C300)</f>
        <v>178508.79</v>
      </c>
      <c r="D297" s="15">
        <f>SUM(D298:D300)</f>
        <v>227017.68</v>
      </c>
      <c r="E297" s="15">
        <f t="shared" si="12"/>
        <v>-48508.889999999985</v>
      </c>
      <c r="F297" s="22">
        <f t="shared" si="11"/>
        <v>-0.21367890818019103</v>
      </c>
    </row>
    <row r="298" spans="2:6" ht="13.5">
      <c r="B298" s="16" t="s">
        <v>259</v>
      </c>
      <c r="C298" s="4">
        <v>140432.82</v>
      </c>
      <c r="D298" s="18">
        <v>171124.06</v>
      </c>
      <c r="E298" s="4">
        <f t="shared" si="12"/>
        <v>-30691.23999999999</v>
      </c>
      <c r="F298" s="22">
        <f t="shared" si="11"/>
        <v>-0.17935081717906876</v>
      </c>
    </row>
    <row r="299" spans="2:6" ht="13.5">
      <c r="B299" s="16" t="s">
        <v>260</v>
      </c>
      <c r="C299" s="4">
        <v>3603.01</v>
      </c>
      <c r="D299" s="18">
        <v>13043.1</v>
      </c>
      <c r="E299" s="4">
        <f t="shared" si="12"/>
        <v>-9440.09</v>
      </c>
      <c r="F299" s="22">
        <f t="shared" si="11"/>
        <v>-0.7237612224087832</v>
      </c>
    </row>
    <row r="300" spans="1:6" ht="13.5">
      <c r="A300" s="11">
        <v>0.2118287037037037</v>
      </c>
      <c r="B300" s="16" t="s">
        <v>261</v>
      </c>
      <c r="C300" s="4">
        <v>34472.96</v>
      </c>
      <c r="D300" s="18">
        <v>42850.52</v>
      </c>
      <c r="E300" s="4">
        <f t="shared" si="12"/>
        <v>-8377.559999999998</v>
      </c>
      <c r="F300" s="22">
        <f t="shared" si="11"/>
        <v>-0.19550661228848562</v>
      </c>
    </row>
    <row r="301" spans="1:6" ht="12.75">
      <c r="A301" s="11"/>
      <c r="B301" s="14" t="s">
        <v>262</v>
      </c>
      <c r="C301" s="15">
        <f>C302</f>
        <v>732.53</v>
      </c>
      <c r="D301" s="15">
        <f>D302</f>
        <v>1312</v>
      </c>
      <c r="E301" s="15">
        <f t="shared" si="12"/>
        <v>-579.47</v>
      </c>
      <c r="F301" s="22">
        <f t="shared" si="11"/>
        <v>-0.4416692073170732</v>
      </c>
    </row>
    <row r="302" spans="1:6" ht="13.5">
      <c r="A302" s="11"/>
      <c r="B302" s="16" t="s">
        <v>262</v>
      </c>
      <c r="C302" s="4">
        <v>732.53</v>
      </c>
      <c r="D302" s="18">
        <v>1312</v>
      </c>
      <c r="E302" s="4">
        <f t="shared" si="12"/>
        <v>-579.47</v>
      </c>
      <c r="F302" s="22">
        <f t="shared" si="11"/>
        <v>-0.4416692073170732</v>
      </c>
    </row>
    <row r="303" spans="1:6" ht="12.75">
      <c r="A303" s="11"/>
      <c r="B303" s="14" t="s">
        <v>251</v>
      </c>
      <c r="C303" s="15">
        <f>SUM(C304:C306)</f>
        <v>0</v>
      </c>
      <c r="D303" s="15">
        <f>SUM(D304:D306)</f>
        <v>30584.94</v>
      </c>
      <c r="E303" s="15">
        <f t="shared" si="12"/>
        <v>-30584.94</v>
      </c>
      <c r="F303" s="22"/>
    </row>
    <row r="304" spans="1:6" ht="13.5">
      <c r="A304" s="11"/>
      <c r="B304" s="16" t="s">
        <v>251</v>
      </c>
      <c r="C304" s="4">
        <v>0</v>
      </c>
      <c r="D304" s="18">
        <v>30584.94</v>
      </c>
      <c r="E304" s="4">
        <f t="shared" si="12"/>
        <v>-30584.94</v>
      </c>
      <c r="F304" s="22"/>
    </row>
    <row r="305" spans="1:6" ht="13.5">
      <c r="A305" s="11"/>
      <c r="B305" s="16" t="s">
        <v>252</v>
      </c>
      <c r="C305" s="4">
        <v>0</v>
      </c>
      <c r="D305" s="18">
        <v>0</v>
      </c>
      <c r="E305" s="4">
        <f t="shared" si="12"/>
        <v>0</v>
      </c>
      <c r="F305" s="22"/>
    </row>
    <row r="306" spans="1:6" ht="13.5">
      <c r="A306" s="11"/>
      <c r="B306" s="16" t="s">
        <v>253</v>
      </c>
      <c r="C306" s="4">
        <v>0</v>
      </c>
      <c r="D306" s="18">
        <v>0</v>
      </c>
      <c r="E306" s="4">
        <f t="shared" si="12"/>
        <v>0</v>
      </c>
      <c r="F306" s="22"/>
    </row>
    <row r="307" spans="1:6" ht="12.75">
      <c r="A307" s="11"/>
      <c r="B307" s="14" t="s">
        <v>263</v>
      </c>
      <c r="C307" s="15">
        <f>C308</f>
        <v>0</v>
      </c>
      <c r="D307" s="15">
        <f>D308</f>
        <v>0</v>
      </c>
      <c r="E307" s="15">
        <f t="shared" si="12"/>
        <v>0</v>
      </c>
      <c r="F307" s="22" t="e">
        <f t="shared" si="11"/>
        <v>#DIV/0!</v>
      </c>
    </row>
    <row r="308" spans="1:6" ht="12.75">
      <c r="A308" s="11"/>
      <c r="B308" s="3" t="s">
        <v>263</v>
      </c>
      <c r="C308" s="4">
        <v>0</v>
      </c>
      <c r="D308" s="4">
        <v>0</v>
      </c>
      <c r="E308" s="4">
        <f t="shared" si="12"/>
        <v>0</v>
      </c>
      <c r="F308" s="22" t="e">
        <f t="shared" si="11"/>
        <v>#DIV/0!</v>
      </c>
    </row>
    <row r="309" spans="1:4" ht="12.75">
      <c r="A309" s="11"/>
      <c r="D309" s="4"/>
    </row>
    <row r="310" spans="1:5" ht="12.75">
      <c r="A310" s="5" t="s">
        <v>489</v>
      </c>
      <c r="B310" s="6" t="s">
        <v>495</v>
      </c>
      <c r="C310" s="10">
        <f>C292-C294</f>
        <v>90329.50999999786</v>
      </c>
      <c r="D310" s="10">
        <f>D292-D294</f>
        <v>344137.38100000354</v>
      </c>
      <c r="E310" s="10"/>
    </row>
    <row r="311" ht="12.75">
      <c r="D311" s="4"/>
    </row>
  </sheetData>
  <sheetProtection selectLockedCells="1" selectUnlockedCells="1"/>
  <printOptions gridLines="1"/>
  <pageMargins left="0.472222222222222" right="0.747916666666667" top="0.438888888888889" bottom="0.472222222222222" header="0.272222222222222" footer="0.511805555555556"/>
  <pageSetup fitToHeight="30" fitToWidth="1" horizontalDpi="300" verticalDpi="300" orientation="portrait" paperSize="9" scale="87"/>
  <headerFooter alignWithMargins="0">
    <oddHeader>&amp;C&amp;"Times New Roman,Regular"&amp;12Bilancio al 30/06/2018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2020-03-19T14:07:23Z</cp:lastPrinted>
  <dcterms:modified xsi:type="dcterms:W3CDTF">2020-03-19T14:08:33Z</dcterms:modified>
  <cp:category/>
  <cp:version/>
  <cp:contentType/>
  <cp:contentStatus/>
</cp:coreProperties>
</file>